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s.pinc\AppData\Local\Temp\SALD37.tmp\"/>
    </mc:Choice>
  </mc:AlternateContent>
  <bookViews>
    <workbookView xWindow="0" yWindow="0" windowWidth="28800" windowHeight="11115" activeTab="1"/>
  </bookViews>
  <sheets>
    <sheet name="Rekapitulace stavby" sheetId="1" r:id="rId1"/>
    <sheet name="D.1.1 - Architektonicko s..." sheetId="2" r:id="rId2"/>
    <sheet name="D.1.4.e - Elektroinstalac..." sheetId="3" r:id="rId3"/>
    <sheet name="SO-02 - Bourací práce" sheetId="4" r:id="rId4"/>
    <sheet name="VRN - Vedlejší rozpočové ..." sheetId="5" r:id="rId5"/>
    <sheet name="Pokyny pro vyplnění" sheetId="6" r:id="rId6"/>
  </sheets>
  <definedNames>
    <definedName name="_xlnm._FilterDatabase" localSheetId="1" hidden="1">'D.1.1 - Architektonicko s...'!$C$102:$K$466</definedName>
    <definedName name="_xlnm._FilterDatabase" localSheetId="2" hidden="1">'D.1.4.e - Elektroinstalac...'!$C$94:$K$210</definedName>
    <definedName name="_xlnm._FilterDatabase" localSheetId="3" hidden="1">'SO-02 - Bourací práce'!$C$82:$K$122</definedName>
    <definedName name="_xlnm._FilterDatabase" localSheetId="4" hidden="1">'VRN - Vedlejší rozpočové ...'!$C$83:$K$99</definedName>
    <definedName name="_xlnm.Print_Titles" localSheetId="1">'D.1.1 - Architektonicko s...'!$102:$102</definedName>
    <definedName name="_xlnm.Print_Titles" localSheetId="2">'D.1.4.e - Elektroinstalac...'!$94:$94</definedName>
    <definedName name="_xlnm.Print_Titles" localSheetId="0">'Rekapitulace stavby'!$52:$52</definedName>
    <definedName name="_xlnm.Print_Titles" localSheetId="3">'SO-02 - Bourací práce'!$82:$82</definedName>
    <definedName name="_xlnm.Print_Titles" localSheetId="4">'VRN - Vedlejší rozpočové ...'!$83:$83</definedName>
    <definedName name="_xlnm.Print_Area" localSheetId="1">'D.1.1 - Architektonicko s...'!$C$4:$J$41,'D.1.1 - Architektonicko s...'!$C$47:$J$82,'D.1.1 - Architektonicko s...'!$C$88:$K$466</definedName>
    <definedName name="_xlnm.Print_Area" localSheetId="2">'D.1.4.e - Elektroinstalac...'!$C$4:$J$41,'D.1.4.e - Elektroinstalac...'!$C$47:$J$74,'D.1.4.e - Elektroinstalac...'!$C$80:$K$210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3">'SO-02 - Bourací práce'!$C$4:$J$39,'SO-02 - Bourací práce'!$C$45:$J$64,'SO-02 - Bourací práce'!$C$70:$K$122</definedName>
    <definedName name="_xlnm.Print_Area" localSheetId="4">'VRN - Vedlejší rozpočové ...'!$C$4:$J$39,'VRN - Vedlejší rozpočové ...'!$C$45:$J$65,'VRN - Vedlejší rozpočové ...'!$C$71:$K$99</definedName>
  </definedNames>
  <calcPr calcId="162913"/>
</workbook>
</file>

<file path=xl/calcChain.xml><?xml version="1.0" encoding="utf-8"?>
<calcChain xmlns="http://schemas.openxmlformats.org/spreadsheetml/2006/main">
  <c r="J96" i="5" l="1"/>
  <c r="J37" i="5"/>
  <c r="J36" i="5"/>
  <c r="AY59" i="1"/>
  <c r="J35" i="5"/>
  <c r="AX59" i="1" s="1"/>
  <c r="BI98" i="5"/>
  <c r="BH98" i="5"/>
  <c r="BG98" i="5"/>
  <c r="BF98" i="5"/>
  <c r="T98" i="5"/>
  <c r="T97" i="5"/>
  <c r="R98" i="5"/>
  <c r="R97" i="5" s="1"/>
  <c r="P98" i="5"/>
  <c r="P97" i="5"/>
  <c r="J63" i="5"/>
  <c r="BI94" i="5"/>
  <c r="BH94" i="5"/>
  <c r="BG94" i="5"/>
  <c r="BF94" i="5"/>
  <c r="T94" i="5"/>
  <c r="T93" i="5"/>
  <c r="R94" i="5"/>
  <c r="R93" i="5" s="1"/>
  <c r="P94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J80" i="5"/>
  <c r="F80" i="5"/>
  <c r="F78" i="5"/>
  <c r="E76" i="5"/>
  <c r="J54" i="5"/>
  <c r="F54" i="5"/>
  <c r="F52" i="5"/>
  <c r="E50" i="5"/>
  <c r="J24" i="5"/>
  <c r="E24" i="5"/>
  <c r="J55" i="5" s="1"/>
  <c r="J23" i="5"/>
  <c r="J18" i="5"/>
  <c r="E18" i="5"/>
  <c r="F55" i="5" s="1"/>
  <c r="J17" i="5"/>
  <c r="J12" i="5"/>
  <c r="J78" i="5"/>
  <c r="E7" i="5"/>
  <c r="E74" i="5"/>
  <c r="J37" i="4"/>
  <c r="J36" i="4"/>
  <c r="AY58" i="1" s="1"/>
  <c r="J35" i="4"/>
  <c r="AX58" i="1" s="1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J79" i="4"/>
  <c r="F79" i="4"/>
  <c r="F77" i="4"/>
  <c r="E75" i="4"/>
  <c r="J54" i="4"/>
  <c r="F54" i="4"/>
  <c r="F52" i="4"/>
  <c r="E50" i="4"/>
  <c r="J24" i="4"/>
  <c r="E24" i="4"/>
  <c r="J80" i="4" s="1"/>
  <c r="J23" i="4"/>
  <c r="J18" i="4"/>
  <c r="E18" i="4"/>
  <c r="F55" i="4" s="1"/>
  <c r="J17" i="4"/>
  <c r="J12" i="4"/>
  <c r="J77" i="4" s="1"/>
  <c r="E7" i="4"/>
  <c r="E48" i="4" s="1"/>
  <c r="J39" i="3"/>
  <c r="J38" i="3"/>
  <c r="AY57" i="1"/>
  <c r="J37" i="3"/>
  <c r="AX57" i="1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F89" i="3"/>
  <c r="E87" i="3"/>
  <c r="F56" i="3"/>
  <c r="E54" i="3"/>
  <c r="J26" i="3"/>
  <c r="E26" i="3"/>
  <c r="J59" i="3" s="1"/>
  <c r="J25" i="3"/>
  <c r="J23" i="3"/>
  <c r="E23" i="3"/>
  <c r="J91" i="3" s="1"/>
  <c r="J22" i="3"/>
  <c r="J20" i="3"/>
  <c r="F59" i="3"/>
  <c r="J19" i="3"/>
  <c r="J17" i="3"/>
  <c r="E17" i="3"/>
  <c r="F91" i="3" s="1"/>
  <c r="J16" i="3"/>
  <c r="J14" i="3"/>
  <c r="J89" i="3" s="1"/>
  <c r="E7" i="3"/>
  <c r="E83" i="3"/>
  <c r="J39" i="2"/>
  <c r="J38" i="2"/>
  <c r="AY56" i="1" s="1"/>
  <c r="J37" i="2"/>
  <c r="AX56" i="1"/>
  <c r="BI465" i="2"/>
  <c r="BH465" i="2"/>
  <c r="BG465" i="2"/>
  <c r="BF465" i="2"/>
  <c r="T465" i="2"/>
  <c r="T464" i="2" s="1"/>
  <c r="T463" i="2" s="1"/>
  <c r="R465" i="2"/>
  <c r="R464" i="2" s="1"/>
  <c r="R463" i="2" s="1"/>
  <c r="P465" i="2"/>
  <c r="P464" i="2"/>
  <c r="P463" i="2" s="1"/>
  <c r="BI461" i="2"/>
  <c r="BH461" i="2"/>
  <c r="BG461" i="2"/>
  <c r="BF461" i="2"/>
  <c r="T461" i="2"/>
  <c r="T460" i="2"/>
  <c r="R461" i="2"/>
  <c r="R460" i="2" s="1"/>
  <c r="P461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T376" i="2"/>
  <c r="R377" i="2"/>
  <c r="R376" i="2" s="1"/>
  <c r="P377" i="2"/>
  <c r="P376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79" i="2"/>
  <c r="BH179" i="2"/>
  <c r="BG179" i="2"/>
  <c r="BF179" i="2"/>
  <c r="T179" i="2"/>
  <c r="R179" i="2"/>
  <c r="P179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R106" i="2"/>
  <c r="P106" i="2"/>
  <c r="J99" i="2"/>
  <c r="F99" i="2"/>
  <c r="F97" i="2"/>
  <c r="E95" i="2"/>
  <c r="J58" i="2"/>
  <c r="F58" i="2"/>
  <c r="F56" i="2"/>
  <c r="E54" i="2"/>
  <c r="J26" i="2"/>
  <c r="E26" i="2"/>
  <c r="J100" i="2" s="1"/>
  <c r="J25" i="2"/>
  <c r="J20" i="2"/>
  <c r="F100" i="2"/>
  <c r="J19" i="2"/>
  <c r="J14" i="2"/>
  <c r="J56" i="2" s="1"/>
  <c r="E7" i="2"/>
  <c r="E91" i="2"/>
  <c r="L50" i="1"/>
  <c r="AM50" i="1"/>
  <c r="AM49" i="1"/>
  <c r="L49" i="1"/>
  <c r="AM47" i="1"/>
  <c r="L47" i="1"/>
  <c r="L45" i="1"/>
  <c r="L44" i="1"/>
  <c r="J442" i="2"/>
  <c r="J432" i="2"/>
  <c r="BK386" i="2"/>
  <c r="BK381" i="2"/>
  <c r="J351" i="2"/>
  <c r="BK322" i="2"/>
  <c r="J202" i="2"/>
  <c r="BK304" i="2"/>
  <c r="BK234" i="2"/>
  <c r="J251" i="2"/>
  <c r="J151" i="2"/>
  <c r="BK309" i="2"/>
  <c r="J154" i="2"/>
  <c r="J182" i="3"/>
  <c r="BK152" i="3"/>
  <c r="BK107" i="3"/>
  <c r="BK184" i="3"/>
  <c r="BK154" i="3"/>
  <c r="J107" i="3"/>
  <c r="BK169" i="3"/>
  <c r="J139" i="3"/>
  <c r="BK101" i="3"/>
  <c r="J197" i="3"/>
  <c r="BK170" i="3"/>
  <c r="BK133" i="3"/>
  <c r="BK116" i="3"/>
  <c r="BK120" i="4"/>
  <c r="BK87" i="5"/>
  <c r="BK436" i="2"/>
  <c r="J420" i="2"/>
  <c r="BK391" i="2"/>
  <c r="J364" i="2"/>
  <c r="BK341" i="2"/>
  <c r="BK249" i="2"/>
  <c r="J332" i="2"/>
  <c r="J278" i="2"/>
  <c r="BK179" i="2"/>
  <c r="J322" i="2"/>
  <c r="BK209" i="2"/>
  <c r="BK458" i="2"/>
  <c r="BK225" i="2"/>
  <c r="BK192" i="3"/>
  <c r="BK153" i="3"/>
  <c r="J210" i="3"/>
  <c r="BK182" i="3"/>
  <c r="BK159" i="3"/>
  <c r="BK127" i="3"/>
  <c r="BK197" i="3"/>
  <c r="BK155" i="3"/>
  <c r="BK124" i="3"/>
  <c r="J103" i="3"/>
  <c r="J194" i="3"/>
  <c r="BK158" i="3"/>
  <c r="J132" i="3"/>
  <c r="J112" i="4"/>
  <c r="BK117" i="4"/>
  <c r="J91" i="5"/>
  <c r="J436" i="2"/>
  <c r="BK420" i="2"/>
  <c r="BK398" i="2"/>
  <c r="J361" i="2"/>
  <c r="BK260" i="2"/>
  <c r="J309" i="2"/>
  <c r="J157" i="2"/>
  <c r="BK284" i="2"/>
  <c r="J148" i="2"/>
  <c r="BK199" i="2"/>
  <c r="BK190" i="3"/>
  <c r="BK150" i="3"/>
  <c r="BK118" i="3"/>
  <c r="J196" i="3"/>
  <c r="BK164" i="3"/>
  <c r="J112" i="3"/>
  <c r="J180" i="3"/>
  <c r="BK141" i="3"/>
  <c r="BK108" i="3"/>
  <c r="BK207" i="3"/>
  <c r="BK178" i="3"/>
  <c r="J142" i="3"/>
  <c r="J111" i="3"/>
  <c r="BK110" i="4"/>
  <c r="J94" i="5"/>
  <c r="J438" i="2"/>
  <c r="J423" i="2"/>
  <c r="J398" i="2"/>
  <c r="J384" i="2"/>
  <c r="BK351" i="2"/>
  <c r="BK325" i="2"/>
  <c r="BK255" i="2"/>
  <c r="BK306" i="2"/>
  <c r="J206" i="2"/>
  <c r="BK311" i="2"/>
  <c r="BK214" i="2"/>
  <c r="BK461" i="2"/>
  <c r="J255" i="2"/>
  <c r="BK196" i="3"/>
  <c r="J157" i="3"/>
  <c r="BK120" i="3"/>
  <c r="BK204" i="3"/>
  <c r="J177" i="3"/>
  <c r="BK139" i="3"/>
  <c r="BK188" i="3"/>
  <c r="J154" i="3"/>
  <c r="BK123" i="3"/>
  <c r="J102" i="3"/>
  <c r="J198" i="3"/>
  <c r="BK163" i="3"/>
  <c r="J103" i="4"/>
  <c r="BK86" i="4"/>
  <c r="BK91" i="5"/>
  <c r="BK433" i="2"/>
  <c r="BK423" i="2"/>
  <c r="J396" i="2"/>
  <c r="J367" i="2"/>
  <c r="J344" i="2"/>
  <c r="J257" i="2"/>
  <c r="BK450" i="2"/>
  <c r="J296" i="2"/>
  <c r="J209" i="2"/>
  <c r="BK328" i="2"/>
  <c r="BK206" i="2"/>
  <c r="BK457" i="2"/>
  <c r="BK253" i="2"/>
  <c r="BK198" i="3"/>
  <c r="J162" i="3"/>
  <c r="J128" i="3"/>
  <c r="BK199" i="3"/>
  <c r="J167" i="3"/>
  <c r="BK131" i="3"/>
  <c r="BK205" i="3"/>
  <c r="J159" i="3"/>
  <c r="J145" i="3"/>
  <c r="J113" i="3"/>
  <c r="BK191" i="3"/>
  <c r="J160" i="3"/>
  <c r="J127" i="3"/>
  <c r="J96" i="4"/>
  <c r="BK103" i="4"/>
  <c r="BK89" i="5"/>
  <c r="BK432" i="2"/>
  <c r="BK410" i="2"/>
  <c r="BK384" i="2"/>
  <c r="J369" i="2"/>
  <c r="BK330" i="2"/>
  <c r="BK296" i="2"/>
  <c r="J163" i="2"/>
  <c r="BK257" i="2"/>
  <c r="BK148" i="2"/>
  <c r="J290" i="2"/>
  <c r="BK136" i="2"/>
  <c r="BK452" i="2"/>
  <c r="J203" i="3"/>
  <c r="BK173" i="3"/>
  <c r="BK148" i="3"/>
  <c r="BK121" i="3"/>
  <c r="J202" i="3"/>
  <c r="BK168" i="3"/>
  <c r="BK132" i="3"/>
  <c r="J181" i="3"/>
  <c r="J152" i="3"/>
  <c r="J122" i="3"/>
  <c r="BK98" i="3"/>
  <c r="J183" i="3"/>
  <c r="J125" i="3"/>
  <c r="BK103" i="3"/>
  <c r="BK106" i="4"/>
  <c r="BK91" i="4"/>
  <c r="J450" i="2"/>
  <c r="BK430" i="2"/>
  <c r="J410" i="2"/>
  <c r="BK377" i="2"/>
  <c r="J354" i="2"/>
  <c r="J328" i="2"/>
  <c r="BK242" i="2"/>
  <c r="BK335" i="2"/>
  <c r="BK247" i="2"/>
  <c r="J134" i="2"/>
  <c r="J242" i="2"/>
  <c r="AS55" i="1"/>
  <c r="J169" i="3"/>
  <c r="J134" i="3"/>
  <c r="BK209" i="3"/>
  <c r="BK171" i="3"/>
  <c r="J135" i="3"/>
  <c r="J200" i="3"/>
  <c r="J163" i="3"/>
  <c r="BK147" i="3"/>
  <c r="J119" i="3"/>
  <c r="BK200" i="3"/>
  <c r="J172" i="3"/>
  <c r="BK135" i="3"/>
  <c r="BK104" i="3"/>
  <c r="J91" i="4"/>
  <c r="BK96" i="4"/>
  <c r="J452" i="2"/>
  <c r="J430" i="2"/>
  <c r="J418" i="2"/>
  <c r="BK393" i="2"/>
  <c r="BK369" i="2"/>
  <c r="BK358" i="2"/>
  <c r="BK314" i="2"/>
  <c r="BK229" i="2"/>
  <c r="J325" i="2"/>
  <c r="BK269" i="2"/>
  <c r="BK151" i="2"/>
  <c r="J245" i="2"/>
  <c r="BK157" i="2"/>
  <c r="BK454" i="2"/>
  <c r="BK212" i="2"/>
  <c r="J184" i="3"/>
  <c r="BK149" i="3"/>
  <c r="BK113" i="3"/>
  <c r="J188" i="3"/>
  <c r="J166" i="3"/>
  <c r="J123" i="3"/>
  <c r="J207" i="3"/>
  <c r="BK160" i="3"/>
  <c r="J133" i="3"/>
  <c r="J109" i="3"/>
  <c r="J192" i="3"/>
  <c r="J136" i="3"/>
  <c r="J124" i="3"/>
  <c r="BK101" i="4"/>
  <c r="J87" i="5"/>
  <c r="BK438" i="2"/>
  <c r="BK418" i="2"/>
  <c r="J408" i="2"/>
  <c r="BK375" i="2"/>
  <c r="BK361" i="2"/>
  <c r="J338" i="2"/>
  <c r="J269" i="2"/>
  <c r="J143" i="2"/>
  <c r="J266" i="2"/>
  <c r="BK154" i="2"/>
  <c r="BK299" i="2"/>
  <c r="J217" i="2"/>
  <c r="J461" i="2"/>
  <c r="J299" i="2"/>
  <c r="BK127" i="2"/>
  <c r="J171" i="3"/>
  <c r="BK138" i="3"/>
  <c r="BK208" i="3"/>
  <c r="J178" i="3"/>
  <c r="BK146" i="3"/>
  <c r="BK126" i="3"/>
  <c r="BK194" i="3"/>
  <c r="J149" i="3"/>
  <c r="BK125" i="3"/>
  <c r="J106" i="3"/>
  <c r="BK202" i="3"/>
  <c r="J176" i="3"/>
  <c r="J141" i="3"/>
  <c r="J101" i="3"/>
  <c r="BK94" i="4"/>
  <c r="BK88" i="4"/>
  <c r="BK465" i="2"/>
  <c r="BK427" i="2"/>
  <c r="BK396" i="2"/>
  <c r="J375" i="2"/>
  <c r="J358" i="2"/>
  <c r="BK263" i="2"/>
  <c r="J314" i="2"/>
  <c r="BK239" i="2"/>
  <c r="BK332" i="2"/>
  <c r="J229" i="2"/>
  <c r="J465" i="2"/>
  <c r="J306" i="2"/>
  <c r="BK202" i="2"/>
  <c r="BK167" i="3"/>
  <c r="J131" i="3"/>
  <c r="BK109" i="3"/>
  <c r="BK172" i="3"/>
  <c r="BK137" i="3"/>
  <c r="J208" i="3"/>
  <c r="BK174" i="3"/>
  <c r="J143" i="3"/>
  <c r="J116" i="3"/>
  <c r="J204" i="3"/>
  <c r="J174" i="3"/>
  <c r="J150" i="3"/>
  <c r="BK117" i="3"/>
  <c r="J115" i="4"/>
  <c r="J106" i="4"/>
  <c r="BK98" i="5"/>
  <c r="J439" i="2"/>
  <c r="BK415" i="2"/>
  <c r="J393" i="2"/>
  <c r="BK372" i="2"/>
  <c r="BK344" i="2"/>
  <c r="BK316" i="2"/>
  <c r="J127" i="2"/>
  <c r="J263" i="2"/>
  <c r="J196" i="2"/>
  <c r="J330" i="2"/>
  <c r="J212" i="2"/>
  <c r="BK272" i="2"/>
  <c r="BK143" i="2"/>
  <c r="J179" i="3"/>
  <c r="BK143" i="3"/>
  <c r="BK102" i="3"/>
  <c r="BK179" i="3"/>
  <c r="BK142" i="3"/>
  <c r="J98" i="3"/>
  <c r="J173" i="3"/>
  <c r="J153" i="3"/>
  <c r="BK128" i="3"/>
  <c r="J100" i="3"/>
  <c r="J187" i="3"/>
  <c r="J155" i="3"/>
  <c r="J126" i="3"/>
  <c r="J117" i="4"/>
  <c r="J94" i="4"/>
  <c r="J89" i="5"/>
  <c r="J433" i="2"/>
  <c r="BK408" i="2"/>
  <c r="J391" i="2"/>
  <c r="BK364" i="2"/>
  <c r="J349" i="2"/>
  <c r="J284" i="2"/>
  <c r="J194" i="2"/>
  <c r="J253" i="2"/>
  <c r="BK163" i="2"/>
  <c r="BK278" i="2"/>
  <c r="J112" i="2"/>
  <c r="J311" i="2"/>
  <c r="BK106" i="2"/>
  <c r="J168" i="3"/>
  <c r="BK129" i="3"/>
  <c r="J195" i="3"/>
  <c r="BK151" i="3"/>
  <c r="BK110" i="3"/>
  <c r="J175" i="3"/>
  <c r="J146" i="3"/>
  <c r="J117" i="3"/>
  <c r="J99" i="3"/>
  <c r="BK180" i="3"/>
  <c r="BK157" i="3"/>
  <c r="BK130" i="3"/>
  <c r="BK106" i="3"/>
  <c r="BK99" i="4"/>
  <c r="J99" i="4"/>
  <c r="BK112" i="4"/>
  <c r="BK445" i="2"/>
  <c r="J415" i="2"/>
  <c r="J401" i="2"/>
  <c r="J372" i="2"/>
  <c r="BK354" i="2"/>
  <c r="J304" i="2"/>
  <c r="BK245" i="2"/>
  <c r="J319" i="2"/>
  <c r="J249" i="2"/>
  <c r="J136" i="2"/>
  <c r="J239" i="2"/>
  <c r="J106" i="2"/>
  <c r="J454" i="2"/>
  <c r="J220" i="2"/>
  <c r="BK187" i="3"/>
  <c r="J147" i="3"/>
  <c r="BK119" i="3"/>
  <c r="J191" i="3"/>
  <c r="BK136" i="3"/>
  <c r="BK111" i="3"/>
  <c r="BK176" i="3"/>
  <c r="J118" i="3"/>
  <c r="J209" i="3"/>
  <c r="BK181" i="3"/>
  <c r="J151" i="3"/>
  <c r="J121" i="3"/>
  <c r="J110" i="4"/>
  <c r="J120" i="4"/>
  <c r="BK94" i="5"/>
  <c r="BK439" i="2"/>
  <c r="J425" i="2"/>
  <c r="BK401" i="2"/>
  <c r="J381" i="2"/>
  <c r="BK349" i="2"/>
  <c r="BK319" i="2"/>
  <c r="J225" i="2"/>
  <c r="J301" i="2"/>
  <c r="J214" i="2"/>
  <c r="J247" i="2"/>
  <c r="BK196" i="2"/>
  <c r="J457" i="2"/>
  <c r="J260" i="2"/>
  <c r="BK134" i="2"/>
  <c r="BK183" i="3"/>
  <c r="BK144" i="3"/>
  <c r="BK114" i="3"/>
  <c r="J190" i="3"/>
  <c r="J144" i="3"/>
  <c r="J108" i="3"/>
  <c r="J161" i="3"/>
  <c r="J129" i="3"/>
  <c r="BK112" i="3"/>
  <c r="J199" i="3"/>
  <c r="BK166" i="3"/>
  <c r="J137" i="3"/>
  <c r="J110" i="3"/>
  <c r="J88" i="4"/>
  <c r="J98" i="5"/>
  <c r="J445" i="2"/>
  <c r="J427" i="2"/>
  <c r="BK403" i="2"/>
  <c r="J386" i="2"/>
  <c r="BK367" i="2"/>
  <c r="J341" i="2"/>
  <c r="J272" i="2"/>
  <c r="BK194" i="2"/>
  <c r="BK290" i="2"/>
  <c r="BK217" i="2"/>
  <c r="J316" i="2"/>
  <c r="J199" i="2"/>
  <c r="BK251" i="2"/>
  <c r="J205" i="3"/>
  <c r="BK161" i="3"/>
  <c r="BK122" i="3"/>
  <c r="J189" i="3"/>
  <c r="J148" i="3"/>
  <c r="J130" i="3"/>
  <c r="BK189" i="3"/>
  <c r="J158" i="3"/>
  <c r="J138" i="3"/>
  <c r="J115" i="3"/>
  <c r="J104" i="3"/>
  <c r="BK195" i="3"/>
  <c r="BK162" i="3"/>
  <c r="J120" i="3"/>
  <c r="J101" i="4"/>
  <c r="BK115" i="4"/>
  <c r="BK442" i="2"/>
  <c r="BK425" i="2"/>
  <c r="J403" i="2"/>
  <c r="J377" i="2"/>
  <c r="BK338" i="2"/>
  <c r="BK266" i="2"/>
  <c r="BK112" i="2"/>
  <c r="BK220" i="2"/>
  <c r="J335" i="2"/>
  <c r="J234" i="2"/>
  <c r="J458" i="2"/>
  <c r="BK301" i="2"/>
  <c r="J179" i="2"/>
  <c r="BK177" i="3"/>
  <c r="J140" i="3"/>
  <c r="BK210" i="3"/>
  <c r="J170" i="3"/>
  <c r="BK134" i="3"/>
  <c r="BK100" i="3"/>
  <c r="J164" i="3"/>
  <c r="BK140" i="3"/>
  <c r="J114" i="3"/>
  <c r="BK203" i="3"/>
  <c r="BK175" i="3"/>
  <c r="BK145" i="3"/>
  <c r="BK115" i="3"/>
  <c r="BK99" i="3"/>
  <c r="J86" i="4"/>
  <c r="R105" i="2" l="1"/>
  <c r="P156" i="2"/>
  <c r="P205" i="2"/>
  <c r="P259" i="2"/>
  <c r="T271" i="2"/>
  <c r="BK298" i="2"/>
  <c r="J298" i="2" s="1"/>
  <c r="J70" i="2" s="1"/>
  <c r="R357" i="2"/>
  <c r="P380" i="2"/>
  <c r="P422" i="2"/>
  <c r="P429" i="2"/>
  <c r="BK435" i="2"/>
  <c r="J435" i="2"/>
  <c r="J77" i="2" s="1"/>
  <c r="BK444" i="2"/>
  <c r="J444" i="2" s="1"/>
  <c r="J78" i="2" s="1"/>
  <c r="P97" i="3"/>
  <c r="R105" i="3"/>
  <c r="R156" i="3"/>
  <c r="T165" i="3"/>
  <c r="P186" i="3"/>
  <c r="P193" i="3"/>
  <c r="P201" i="3"/>
  <c r="P206" i="3"/>
  <c r="R85" i="4"/>
  <c r="BK90" i="4"/>
  <c r="J90" i="4" s="1"/>
  <c r="J62" i="4" s="1"/>
  <c r="R90" i="4"/>
  <c r="BK109" i="4"/>
  <c r="J109" i="4" s="1"/>
  <c r="J63" i="4" s="1"/>
  <c r="T109" i="4"/>
  <c r="BK105" i="2"/>
  <c r="J105" i="2" s="1"/>
  <c r="J65" i="2" s="1"/>
  <c r="R156" i="2"/>
  <c r="BK205" i="2"/>
  <c r="J205" i="2" s="1"/>
  <c r="J67" i="2" s="1"/>
  <c r="BK259" i="2"/>
  <c r="J259" i="2"/>
  <c r="J68" i="2" s="1"/>
  <c r="R271" i="2"/>
  <c r="P298" i="2"/>
  <c r="T357" i="2"/>
  <c r="R380" i="2"/>
  <c r="R422" i="2"/>
  <c r="R429" i="2"/>
  <c r="R435" i="2"/>
  <c r="R444" i="2"/>
  <c r="T97" i="3"/>
  <c r="BK105" i="3"/>
  <c r="J105" i="3"/>
  <c r="J66" i="3" s="1"/>
  <c r="BK156" i="3"/>
  <c r="J156" i="3"/>
  <c r="J67" i="3"/>
  <c r="BK165" i="3"/>
  <c r="J165" i="3"/>
  <c r="J68" i="3"/>
  <c r="R186" i="3"/>
  <c r="T193" i="3"/>
  <c r="R201" i="3"/>
  <c r="T206" i="3"/>
  <c r="BK85" i="4"/>
  <c r="J85" i="4" s="1"/>
  <c r="J61" i="4" s="1"/>
  <c r="P86" i="5"/>
  <c r="P85" i="5"/>
  <c r="P84" i="5" s="1"/>
  <c r="AU59" i="1" s="1"/>
  <c r="P105" i="2"/>
  <c r="BK156" i="2"/>
  <c r="J156" i="2" s="1"/>
  <c r="J66" i="2" s="1"/>
  <c r="R205" i="2"/>
  <c r="R259" i="2"/>
  <c r="P271" i="2"/>
  <c r="T298" i="2"/>
  <c r="P357" i="2"/>
  <c r="T380" i="2"/>
  <c r="T379" i="2" s="1"/>
  <c r="T422" i="2"/>
  <c r="T429" i="2"/>
  <c r="T435" i="2"/>
  <c r="T444" i="2"/>
  <c r="BK97" i="3"/>
  <c r="J97" i="3"/>
  <c r="J65" i="3"/>
  <c r="T105" i="3"/>
  <c r="T156" i="3"/>
  <c r="R165" i="3"/>
  <c r="T186" i="3"/>
  <c r="R193" i="3"/>
  <c r="T201" i="3"/>
  <c r="R206" i="3"/>
  <c r="P85" i="4"/>
  <c r="T85" i="4"/>
  <c r="P90" i="4"/>
  <c r="T90" i="4"/>
  <c r="P109" i="4"/>
  <c r="R109" i="4"/>
  <c r="R86" i="5"/>
  <c r="R85" i="5"/>
  <c r="R84" i="5"/>
  <c r="T105" i="2"/>
  <c r="T156" i="2"/>
  <c r="T205" i="2"/>
  <c r="T259" i="2"/>
  <c r="BK271" i="2"/>
  <c r="J271" i="2"/>
  <c r="J69" i="2"/>
  <c r="R298" i="2"/>
  <c r="BK357" i="2"/>
  <c r="J357" i="2"/>
  <c r="J71" i="2"/>
  <c r="BK380" i="2"/>
  <c r="BK422" i="2"/>
  <c r="J422" i="2"/>
  <c r="J75" i="2"/>
  <c r="BK429" i="2"/>
  <c r="J429" i="2" s="1"/>
  <c r="J76" i="2" s="1"/>
  <c r="P435" i="2"/>
  <c r="P444" i="2"/>
  <c r="R97" i="3"/>
  <c r="P105" i="3"/>
  <c r="P156" i="3"/>
  <c r="P165" i="3"/>
  <c r="BK186" i="3"/>
  <c r="J186" i="3"/>
  <c r="J70" i="3"/>
  <c r="BK193" i="3"/>
  <c r="J193" i="3" s="1"/>
  <c r="J71" i="3" s="1"/>
  <c r="BK201" i="3"/>
  <c r="J201" i="3"/>
  <c r="J72" i="3" s="1"/>
  <c r="BK206" i="3"/>
  <c r="J206" i="3"/>
  <c r="J73" i="3"/>
  <c r="BK86" i="5"/>
  <c r="J86" i="5"/>
  <c r="J61" i="5"/>
  <c r="T86" i="5"/>
  <c r="T85" i="5" s="1"/>
  <c r="T84" i="5" s="1"/>
  <c r="BK460" i="2"/>
  <c r="J460" i="2"/>
  <c r="J79" i="2" s="1"/>
  <c r="BK93" i="5"/>
  <c r="J93" i="5"/>
  <c r="J62" i="5"/>
  <c r="BK97" i="5"/>
  <c r="J97" i="5"/>
  <c r="J64" i="5"/>
  <c r="BK376" i="2"/>
  <c r="J376" i="2" s="1"/>
  <c r="J72" i="2" s="1"/>
  <c r="BK464" i="2"/>
  <c r="J464" i="2"/>
  <c r="J81" i="2" s="1"/>
  <c r="J52" i="5"/>
  <c r="BE87" i="5"/>
  <c r="BE91" i="5"/>
  <c r="J81" i="5"/>
  <c r="BE98" i="5"/>
  <c r="E48" i="5"/>
  <c r="F81" i="5"/>
  <c r="BE94" i="5"/>
  <c r="BE89" i="5"/>
  <c r="J52" i="4"/>
  <c r="F80" i="4"/>
  <c r="BE99" i="4"/>
  <c r="BE106" i="4"/>
  <c r="J55" i="4"/>
  <c r="BE94" i="4"/>
  <c r="BE101" i="4"/>
  <c r="E73" i="4"/>
  <c r="BE96" i="4"/>
  <c r="BE103" i="4"/>
  <c r="BE110" i="4"/>
  <c r="BE112" i="4"/>
  <c r="BE115" i="4"/>
  <c r="BE117" i="4"/>
  <c r="BE86" i="4"/>
  <c r="BE88" i="4"/>
  <c r="BE91" i="4"/>
  <c r="BE120" i="4"/>
  <c r="F58" i="3"/>
  <c r="F92" i="3"/>
  <c r="BE102" i="3"/>
  <c r="BE107" i="3"/>
  <c r="BE112" i="3"/>
  <c r="BE113" i="3"/>
  <c r="BE122" i="3"/>
  <c r="BE128" i="3"/>
  <c r="BE129" i="3"/>
  <c r="BE137" i="3"/>
  <c r="BE146" i="3"/>
  <c r="BE150" i="3"/>
  <c r="BE151" i="3"/>
  <c r="BE154" i="3"/>
  <c r="BE160" i="3"/>
  <c r="BE171" i="3"/>
  <c r="BE176" i="3"/>
  <c r="BE189" i="3"/>
  <c r="BE204" i="3"/>
  <c r="BE205" i="3"/>
  <c r="BE208" i="3"/>
  <c r="J380" i="2"/>
  <c r="J74" i="2"/>
  <c r="J92" i="3"/>
  <c r="BE104" i="3"/>
  <c r="BE106" i="3"/>
  <c r="BE109" i="3"/>
  <c r="BE118" i="3"/>
  <c r="BE120" i="3"/>
  <c r="BE127" i="3"/>
  <c r="BE130" i="3"/>
  <c r="BE131" i="3"/>
  <c r="BE135" i="3"/>
  <c r="BE143" i="3"/>
  <c r="BE149" i="3"/>
  <c r="BE167" i="3"/>
  <c r="BE169" i="3"/>
  <c r="BE177" i="3"/>
  <c r="BE181" i="3"/>
  <c r="BE182" i="3"/>
  <c r="BE183" i="3"/>
  <c r="BE184" i="3"/>
  <c r="BE190" i="3"/>
  <c r="BE194" i="3"/>
  <c r="BE195" i="3"/>
  <c r="BE196" i="3"/>
  <c r="BE198" i="3"/>
  <c r="BE200" i="3"/>
  <c r="BE202" i="3"/>
  <c r="BE203" i="3"/>
  <c r="E50" i="3"/>
  <c r="J56" i="3"/>
  <c r="BE98" i="3"/>
  <c r="BE108" i="3"/>
  <c r="BE114" i="3"/>
  <c r="BE115" i="3"/>
  <c r="BE117" i="3"/>
  <c r="BE121" i="3"/>
  <c r="BE123" i="3"/>
  <c r="BE124" i="3"/>
  <c r="BE133" i="3"/>
  <c r="BE138" i="3"/>
  <c r="BE140" i="3"/>
  <c r="BE142" i="3"/>
  <c r="BE144" i="3"/>
  <c r="BE147" i="3"/>
  <c r="BE148" i="3"/>
  <c r="BE152" i="3"/>
  <c r="BE153" i="3"/>
  <c r="BE157" i="3"/>
  <c r="BE159" i="3"/>
  <c r="BE161" i="3"/>
  <c r="BE173" i="3"/>
  <c r="BE175" i="3"/>
  <c r="BE180" i="3"/>
  <c r="BE187" i="3"/>
  <c r="BE191" i="3"/>
  <c r="BE192" i="3"/>
  <c r="BE209" i="3"/>
  <c r="BE210" i="3"/>
  <c r="J58" i="3"/>
  <c r="BE99" i="3"/>
  <c r="BE100" i="3"/>
  <c r="BE101" i="3"/>
  <c r="BE103" i="3"/>
  <c r="BE110" i="3"/>
  <c r="BE111" i="3"/>
  <c r="BE116" i="3"/>
  <c r="BE119" i="3"/>
  <c r="BE125" i="3"/>
  <c r="BE126" i="3"/>
  <c r="BE132" i="3"/>
  <c r="BE134" i="3"/>
  <c r="BE136" i="3"/>
  <c r="BE139" i="3"/>
  <c r="BE141" i="3"/>
  <c r="BE145" i="3"/>
  <c r="BE155" i="3"/>
  <c r="BE158" i="3"/>
  <c r="BE162" i="3"/>
  <c r="BE163" i="3"/>
  <c r="BE164" i="3"/>
  <c r="BE166" i="3"/>
  <c r="BE168" i="3"/>
  <c r="BE170" i="3"/>
  <c r="BE172" i="3"/>
  <c r="BE174" i="3"/>
  <c r="BE178" i="3"/>
  <c r="BE179" i="3"/>
  <c r="BE188" i="3"/>
  <c r="BE197" i="3"/>
  <c r="BE199" i="3"/>
  <c r="BE207" i="3"/>
  <c r="F59" i="2"/>
  <c r="J97" i="2"/>
  <c r="BE157" i="2"/>
  <c r="BE206" i="2"/>
  <c r="BE214" i="2"/>
  <c r="BE229" i="2"/>
  <c r="BE239" i="2"/>
  <c r="BE242" i="2"/>
  <c r="BE245" i="2"/>
  <c r="BE247" i="2"/>
  <c r="BE255" i="2"/>
  <c r="BE263" i="2"/>
  <c r="BE269" i="2"/>
  <c r="BE278" i="2"/>
  <c r="BE284" i="2"/>
  <c r="BE290" i="2"/>
  <c r="BE311" i="2"/>
  <c r="BE454" i="2"/>
  <c r="BE457" i="2"/>
  <c r="BE458" i="2"/>
  <c r="BE461" i="2"/>
  <c r="J59" i="2"/>
  <c r="BE112" i="2"/>
  <c r="BE127" i="2"/>
  <c r="BE134" i="2"/>
  <c r="BE163" i="2"/>
  <c r="BE179" i="2"/>
  <c r="BE199" i="2"/>
  <c r="BE220" i="2"/>
  <c r="BE253" i="2"/>
  <c r="BE257" i="2"/>
  <c r="BE266" i="2"/>
  <c r="BE272" i="2"/>
  <c r="BE301" i="2"/>
  <c r="BE304" i="2"/>
  <c r="BE319" i="2"/>
  <c r="BE325" i="2"/>
  <c r="BE450" i="2"/>
  <c r="BE202" i="2"/>
  <c r="BE225" i="2"/>
  <c r="BE249" i="2"/>
  <c r="BE260" i="2"/>
  <c r="BE296" i="2"/>
  <c r="BE314" i="2"/>
  <c r="BE316" i="2"/>
  <c r="BE328" i="2"/>
  <c r="BE330" i="2"/>
  <c r="BE465" i="2"/>
  <c r="E50" i="2"/>
  <c r="BE106" i="2"/>
  <c r="BE136" i="2"/>
  <c r="BE143" i="2"/>
  <c r="BE148" i="2"/>
  <c r="BE151" i="2"/>
  <c r="BE154" i="2"/>
  <c r="BE194" i="2"/>
  <c r="BE196" i="2"/>
  <c r="BE209" i="2"/>
  <c r="BE212" i="2"/>
  <c r="BE217" i="2"/>
  <c r="BE234" i="2"/>
  <c r="BE251" i="2"/>
  <c r="BE299" i="2"/>
  <c r="BE306" i="2"/>
  <c r="BE309" i="2"/>
  <c r="BE322" i="2"/>
  <c r="BE332" i="2"/>
  <c r="BE335" i="2"/>
  <c r="BE338" i="2"/>
  <c r="BE341" i="2"/>
  <c r="BE344" i="2"/>
  <c r="BE349" i="2"/>
  <c r="BE351" i="2"/>
  <c r="BE354" i="2"/>
  <c r="BE358" i="2"/>
  <c r="BE361" i="2"/>
  <c r="BE364" i="2"/>
  <c r="BE367" i="2"/>
  <c r="BE369" i="2"/>
  <c r="BE372" i="2"/>
  <c r="BE375" i="2"/>
  <c r="BE377" i="2"/>
  <c r="BE381" i="2"/>
  <c r="BE384" i="2"/>
  <c r="BE386" i="2"/>
  <c r="BE391" i="2"/>
  <c r="BE393" i="2"/>
  <c r="BE396" i="2"/>
  <c r="BE398" i="2"/>
  <c r="BE401" i="2"/>
  <c r="BE403" i="2"/>
  <c r="BE408" i="2"/>
  <c r="BE410" i="2"/>
  <c r="BE415" i="2"/>
  <c r="BE418" i="2"/>
  <c r="BE420" i="2"/>
  <c r="BE423" i="2"/>
  <c r="BE425" i="2"/>
  <c r="BE427" i="2"/>
  <c r="BE430" i="2"/>
  <c r="BE432" i="2"/>
  <c r="BE433" i="2"/>
  <c r="BE436" i="2"/>
  <c r="BE438" i="2"/>
  <c r="BE439" i="2"/>
  <c r="BE442" i="2"/>
  <c r="BE445" i="2"/>
  <c r="BE452" i="2"/>
  <c r="F39" i="2"/>
  <c r="BD56" i="1" s="1"/>
  <c r="F38" i="2"/>
  <c r="BC56" i="1" s="1"/>
  <c r="F34" i="4"/>
  <c r="BA58" i="1" s="1"/>
  <c r="J34" i="5"/>
  <c r="AW59" i="1"/>
  <c r="AS54" i="1"/>
  <c r="J36" i="3"/>
  <c r="AW57" i="1" s="1"/>
  <c r="F39" i="3"/>
  <c r="BD57" i="1" s="1"/>
  <c r="F35" i="4"/>
  <c r="BB58" i="1" s="1"/>
  <c r="F37" i="3"/>
  <c r="BB57" i="1" s="1"/>
  <c r="F36" i="2"/>
  <c r="BA56" i="1" s="1"/>
  <c r="F36" i="5"/>
  <c r="BC59" i="1" s="1"/>
  <c r="J34" i="4"/>
  <c r="AW58" i="1" s="1"/>
  <c r="F35" i="5"/>
  <c r="BB59" i="1" s="1"/>
  <c r="J36" i="2"/>
  <c r="AW56" i="1" s="1"/>
  <c r="F37" i="5"/>
  <c r="BD59" i="1" s="1"/>
  <c r="F36" i="4"/>
  <c r="BC58" i="1" s="1"/>
  <c r="F34" i="5"/>
  <c r="BA59" i="1" s="1"/>
  <c r="F37" i="2"/>
  <c r="BB56" i="1" s="1"/>
  <c r="F36" i="3"/>
  <c r="BA57" i="1" s="1"/>
  <c r="F37" i="4"/>
  <c r="BD58" i="1" s="1"/>
  <c r="F38" i="3"/>
  <c r="BC57" i="1" s="1"/>
  <c r="BK104" i="2" l="1"/>
  <c r="J104" i="2" s="1"/>
  <c r="J64" i="2" s="1"/>
  <c r="T104" i="2"/>
  <c r="T103" i="2"/>
  <c r="T84" i="4"/>
  <c r="T83" i="4"/>
  <c r="T185" i="3"/>
  <c r="P379" i="2"/>
  <c r="BK379" i="2"/>
  <c r="J379" i="2" s="1"/>
  <c r="J73" i="2" s="1"/>
  <c r="P84" i="4"/>
  <c r="P83" i="4"/>
  <c r="AU58" i="1"/>
  <c r="P104" i="2"/>
  <c r="P103" i="2"/>
  <c r="AU56" i="1"/>
  <c r="P185" i="3"/>
  <c r="P96" i="3" s="1"/>
  <c r="P95" i="3" s="1"/>
  <c r="AU57" i="1" s="1"/>
  <c r="R185" i="3"/>
  <c r="R96" i="3" s="1"/>
  <c r="R95" i="3" s="1"/>
  <c r="T96" i="3"/>
  <c r="T95" i="3"/>
  <c r="R379" i="2"/>
  <c r="R84" i="4"/>
  <c r="R83" i="4"/>
  <c r="R104" i="2"/>
  <c r="BK463" i="2"/>
  <c r="J463" i="2"/>
  <c r="J80" i="2"/>
  <c r="BK185" i="3"/>
  <c r="J185" i="3" s="1"/>
  <c r="J69" i="3" s="1"/>
  <c r="BK85" i="5"/>
  <c r="J85" i="5"/>
  <c r="J60" i="5" s="1"/>
  <c r="BK84" i="4"/>
  <c r="J84" i="4"/>
  <c r="J60" i="4"/>
  <c r="F35" i="3"/>
  <c r="AZ57" i="1" s="1"/>
  <c r="BC55" i="1"/>
  <c r="AY55" i="1" s="1"/>
  <c r="J33" i="4"/>
  <c r="AV58" i="1" s="1"/>
  <c r="AT58" i="1" s="1"/>
  <c r="F35" i="2"/>
  <c r="AZ56" i="1" s="1"/>
  <c r="BA55" i="1"/>
  <c r="AW55" i="1" s="1"/>
  <c r="J35" i="2"/>
  <c r="AV56" i="1" s="1"/>
  <c r="AT56" i="1" s="1"/>
  <c r="BB55" i="1"/>
  <c r="AX55" i="1"/>
  <c r="J33" i="5"/>
  <c r="AV59" i="1" s="1"/>
  <c r="AT59" i="1" s="1"/>
  <c r="BD55" i="1"/>
  <c r="J35" i="3"/>
  <c r="AV57" i="1"/>
  <c r="AT57" i="1" s="1"/>
  <c r="F33" i="4"/>
  <c r="AZ58" i="1" s="1"/>
  <c r="F33" i="5"/>
  <c r="AZ59" i="1"/>
  <c r="BK103" i="2" l="1"/>
  <c r="J103" i="2" s="1"/>
  <c r="J32" i="2" s="1"/>
  <c r="AG56" i="1" s="1"/>
  <c r="R103" i="2"/>
  <c r="BK96" i="3"/>
  <c r="J96" i="3" s="1"/>
  <c r="J64" i="3" s="1"/>
  <c r="BK83" i="4"/>
  <c r="J83" i="4"/>
  <c r="J59" i="4"/>
  <c r="BK84" i="5"/>
  <c r="J84" i="5" s="1"/>
  <c r="J59" i="5" s="1"/>
  <c r="AN56" i="1"/>
  <c r="J63" i="2"/>
  <c r="AU55" i="1"/>
  <c r="AU54" i="1"/>
  <c r="BB54" i="1"/>
  <c r="W31" i="1" s="1"/>
  <c r="BA54" i="1"/>
  <c r="W30" i="1" s="1"/>
  <c r="BD54" i="1"/>
  <c r="W33" i="1" s="1"/>
  <c r="BC54" i="1"/>
  <c r="AY54" i="1" s="1"/>
  <c r="AZ55" i="1"/>
  <c r="AV55" i="1" s="1"/>
  <c r="AT55" i="1" s="1"/>
  <c r="J41" i="2" l="1"/>
  <c r="BK95" i="3"/>
  <c r="J95" i="3"/>
  <c r="J30" i="5"/>
  <c r="AG59" i="1"/>
  <c r="J30" i="4"/>
  <c r="AG58" i="1"/>
  <c r="AX54" i="1"/>
  <c r="AW54" i="1"/>
  <c r="AK30" i="1" s="1"/>
  <c r="W32" i="1"/>
  <c r="J32" i="3"/>
  <c r="AG57" i="1" s="1"/>
  <c r="AG55" i="1" s="1"/>
  <c r="AG54" i="1" s="1"/>
  <c r="AK26" i="1" s="1"/>
  <c r="AZ54" i="1"/>
  <c r="W29" i="1" s="1"/>
  <c r="J41" i="3" l="1"/>
  <c r="J39" i="4"/>
  <c r="J63" i="3"/>
  <c r="J39" i="5"/>
  <c r="AN58" i="1"/>
  <c r="AN59" i="1"/>
  <c r="AN57" i="1"/>
  <c r="AN55" i="1"/>
  <c r="AV54" i="1"/>
  <c r="AK29" i="1" s="1"/>
  <c r="AK35" i="1" s="1"/>
  <c r="AT54" i="1" l="1"/>
  <c r="AN54" i="1" s="1"/>
</calcChain>
</file>

<file path=xl/sharedStrings.xml><?xml version="1.0" encoding="utf-8"?>
<sst xmlns="http://schemas.openxmlformats.org/spreadsheetml/2006/main" count="6675" uniqueCount="1335">
  <si>
    <t>Export Komplet</t>
  </si>
  <si>
    <t>VZ</t>
  </si>
  <si>
    <t>2.0</t>
  </si>
  <si>
    <t/>
  </si>
  <si>
    <t>False</t>
  </si>
  <si>
    <t>{3bd7eb28-aa87-4166-99bd-3ddae02ed747}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</si>
  <si>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</si>
  <si>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</si>
  <si>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</si>
  <si>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</si>
  <si>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</si>
  <si>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</si>
  <si>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</si>
  <si>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</si>
  <si>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</si>
  <si>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202442-16-01-25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</si>
  <si>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</si>
  <si>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</si>
  <si>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Sklad správy a údržby budov Technické univerzity v Libereci</t>
  </si>
  <si>
    <t>KSO:</t>
  </si>
  <si>
    <t>CC-CZ:</t>
  </si>
  <si>
    <t>Místo:</t>
  </si>
  <si>
    <t>Parc. č. 2767/2, 2767/1, 2767/3</t>
  </si>
  <si>
    <t>Datum:</t>
  </si>
  <si>
    <t>10. 11. 2024</t>
  </si>
  <si>
    <t>Zadavatel:</t>
  </si>
  <si>
    <t>IČ:</t>
  </si>
  <si>
    <t>76747885</t>
  </si>
  <si>
    <t>Technické univerzity v Libereci</t>
  </si>
  <si>
    <t>DIČ:</t>
  </si>
  <si>
    <t>CZ76747885</t>
  </si>
  <si>
    <t>Účastník:</t>
  </si>
  <si>
    <t>Vyplň údaj</t>
  </si>
  <si>
    <t>Projektant:</t>
  </si>
  <si>
    <t>25447190</t>
  </si>
  <si>
    <t>REPOS.Lbc,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</si>
  <si>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</si>
  <si>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</si>
  <si>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</si>
  <si>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</si>
  <si>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</si>
  <si>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</si>
  <si>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</si>
  <si>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</si>
  <si>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</si>
  <si>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</si>
  <si>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</si>
  <si>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</si>
  <si>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</si>
  <si>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</si>
  <si>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</si>
  <si>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</si>
  <si>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</si>
  <si>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</si>
  <si>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</si>
  <si>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</si>
  <si>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</si>
  <si>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</si>
  <si>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</si>
  <si>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</si>
  <si>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</si>
  <si>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</si>
  <si>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</si>
  <si>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</si>
  <si>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</si>
  <si>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</si>
  <si>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</si>
  <si>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</si>
  <si>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</si>
  <si>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</si>
  <si>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</si>
  <si>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</si>
  <si>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</si>
  <si>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</si>
  <si>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</si>
  <si>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</si>
  <si>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</si>
  <si>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</si>
  <si>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</si>
  <si>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</si>
  <si>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Sklad správy a údržby budov</t>
  </si>
  <si>
    <t>STA</t>
  </si>
  <si>
    <t>1</t>
  </si>
  <si>
    <t>{e087b39d-2c74-4501-bb06-b8cde02122f0}</t>
  </si>
  <si>
    <t>2</t>
  </si>
  <si>
    <t>/</t>
  </si>
  <si>
    <t>D.1.1</t>
  </si>
  <si>
    <t>Architektonicko stavební a konstrukční řešení</t>
  </si>
  <si>
    <t>Soupis</t>
  </si>
  <si>
    <t>{bb4d984f-3464-4346-a497-4f1a51d547b0}</t>
  </si>
  <si>
    <t>D.1.4.e</t>
  </si>
  <si>
    <t>Elektroinstalace, ochrana před bleskem</t>
  </si>
  <si>
    <t>{fff82686-da48-4872-a6ff-71e1f05cc20e}</t>
  </si>
  <si>
    <t>SO-02</t>
  </si>
  <si>
    <t>Bourací práce</t>
  </si>
  <si>
    <t>{82a0c2f1-b9c5-4e84-9c64-b52c2c70d193}</t>
  </si>
  <si>
    <t>VRN</t>
  </si>
  <si>
    <t>Vedlejší rozpočové náklady a náklady spojené s umístěním stavby</t>
  </si>
  <si>
    <t>{6aa2680a-ac43-41fc-a917-9ea944241ec5}</t>
  </si>
  <si>
    <t>KRYCÍ LIST SOUPISU PRACÍ</t>
  </si>
  <si>
    <t>Objekt:</t>
  </si>
  <si>
    <t>SO-01 - Sklad správy a údržby budov</t>
  </si>
  <si>
    <t>Soupis:</t>
  </si>
  <si>
    <t>D.1.1 - Architektonicko stavební a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</si>
  <si>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</si>
  <si>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</si>
  <si>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</si>
  <si>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</si>
  <si>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</si>
  <si>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</si>
  <si>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</si>
  <si>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</si>
  <si>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</si>
  <si>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</si>
  <si>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</si>
  <si>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</si>
  <si>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</si>
  <si>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</si>
  <si>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</si>
  <si>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</si>
  <si>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751 - Vzduchotechnika</t>
  </si>
  <si>
    <t xml:space="preserve">    764 - Konstrukce klempířské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</si>
  <si>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</si>
  <si>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</si>
  <si>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</si>
  <si>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</si>
  <si>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</si>
  <si>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</si>
  <si>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</si>
  <si>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</si>
  <si>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</si>
  <si>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</si>
  <si>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</si>
  <si>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</si>
  <si>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</si>
  <si>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</si>
  <si>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</si>
  <si>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</si>
  <si>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</si>
  <si>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</si>
  <si>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</si>
  <si>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</si>
  <si>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</si>
  <si>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</si>
  <si>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122351103</t>
  </si>
  <si>
    <t>Odkopávky a prokopávky nezapažené strojně v hornině třídy těžitelnosti II skupiny 4 přes 50 do 100 m3</t>
  </si>
  <si>
    <t>m3</t>
  </si>
  <si>
    <t>CS ÚRS 2025 01</t>
  </si>
  <si>
    <t>4</t>
  </si>
  <si>
    <t>823881238</t>
  </si>
  <si>
    <t>Online PSC</t>
  </si>
  <si>
    <t>https://podminky.urs.cz/item/CS_URS_2025_01/122351103</t>
  </si>
  <si>
    <t>VV</t>
  </si>
  <si>
    <t>"na úroveň -0,600" 20,25*(4,142+11,93)/2*0,50</t>
  </si>
  <si>
    <t>"na úroveň -0,460" 6,345*3,99*0,25</t>
  </si>
  <si>
    <t>"na úroveň -0,260" 8,39*3,99*0,25</t>
  </si>
  <si>
    <t>Součet</t>
  </si>
  <si>
    <t>132351102</t>
  </si>
  <si>
    <t>Hloubení nezapažených rýh šířky do 800 mm strojně s urovnáním dna do předepsaného profilu a spádu v hornině třídy těžitelnosti II skupiny 4 přes 20 do 50 m3</t>
  </si>
  <si>
    <t>-123713561</t>
  </si>
  <si>
    <t>https://podminky.urs.cz/item/CS_URS_2025_01/132351102</t>
  </si>
  <si>
    <t>"základové pasy"</t>
  </si>
  <si>
    <t>"ZN01" 3,185*0,70*0,40</t>
  </si>
  <si>
    <t>"ZN02" 5,125*0,70*0,40</t>
  </si>
  <si>
    <t>"ZN03" 7,536*0,70*0,40</t>
  </si>
  <si>
    <t>"ZN04" 9,884*0,70*0,50</t>
  </si>
  <si>
    <t>"ZN05" 12,38*0,70*0,50</t>
  </si>
  <si>
    <t>"ZN06" 6,70*0,70*0,50+13,55*0,70*0,40</t>
  </si>
  <si>
    <t>"ZN07" 2,99*0,70*0,40</t>
  </si>
  <si>
    <t>"ZN08" 5,70*0,70*0,50</t>
  </si>
  <si>
    <t>"ZN09" 5,70*0,70*0,50</t>
  </si>
  <si>
    <t>"ZN10" 2,15*0,70*0,50</t>
  </si>
  <si>
    <t>"ZN11" 5,096*0,70*0,50+15,202*0,70*0,40</t>
  </si>
  <si>
    <t>3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</si>
  <si>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</si>
  <si>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</si>
  <si>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138854358</t>
  </si>
  <si>
    <t>https://podminky.urs.cz/item/CS_URS_2025_01/162251122</t>
  </si>
  <si>
    <t>"základové pasy" 29,988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</si>
  <si>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</si>
  <si>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</si>
  <si>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-1541742206</t>
  </si>
  <si>
    <t>https://podminky.urs.cz/item/CS_URS_2025_01/162751137</t>
  </si>
  <si>
    <t>5</t>
  </si>
  <si>
    <t>167151112</t>
  </si>
  <si>
    <t>Nakládání, skládání a překládání neulehlého výkopku nebo sypaniny strojně nakládání, množství přes 100 m3, z hornin třídy těžitelnosti II, skupiny 4 a 5</t>
  </si>
  <si>
    <t>-627444535</t>
  </si>
  <si>
    <t>https://podminky.urs.cz/item/CS_URS_2025_01/167151112</t>
  </si>
  <si>
    <t>6</t>
  </si>
  <si>
    <t>171152501</t>
  </si>
  <si>
    <t>Zhutnění podloží pod násypy z rostlé horniny třídy těžitelnosti I a II, skupiny 1 až 4 z hornin soudružných a nesoudržných</t>
  </si>
  <si>
    <t>m2</t>
  </si>
  <si>
    <t>1353300715</t>
  </si>
  <si>
    <t>https://podminky.urs.cz/item/CS_URS_2025_01/171152501</t>
  </si>
  <si>
    <t>"skladba podlah P.1.1" (10,25+9,30+19,10+24,00)</t>
  </si>
  <si>
    <t>"skladba podlah P.1.2" (66,30+15,00)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</si>
  <si>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</si>
  <si>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</si>
  <si>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</si>
  <si>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</si>
  <si>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-1039068493</t>
  </si>
  <si>
    <t>https://podminky.urs.cz/item/CS_URS_2025_01/171201231</t>
  </si>
  <si>
    <t>126,051*1,8 'Přepočtené koeficientem množství</t>
  </si>
  <si>
    <t>8</t>
  </si>
  <si>
    <t>174151101</t>
  </si>
  <si>
    <t>Zásyp sypaninou z jakékoliv horniny strojně s uložením výkopku ve vrstvách se zhutněním jam, šachet, rýh nebo kolem objektů v těchto vykopávkách</t>
  </si>
  <si>
    <t>-709960230</t>
  </si>
  <si>
    <t>https://podminky.urs.cz/item/CS_URS_2025_01/174151101</t>
  </si>
  <si>
    <t>"vně obvodových základových pasů" (20,25+3,12+15,177+4,578+7,011+1,00*2)*0,80*1,00</t>
  </si>
  <si>
    <t>9</t>
  </si>
  <si>
    <t>M</t>
  </si>
  <si>
    <t>58337344</t>
  </si>
  <si>
    <t>štěrkopísek frakce 0/32</t>
  </si>
  <si>
    <t>1129685815</t>
  </si>
  <si>
    <t>41,709*1,8 'Přepočtené koeficientem množství</t>
  </si>
  <si>
    <t>Zakládání</t>
  </si>
  <si>
    <t>10</t>
  </si>
  <si>
    <t>274313511</t>
  </si>
  <si>
    <t>Základy z betonu prostého pasy betonu kamenem neprokládaného tř. C 12/15</t>
  </si>
  <si>
    <t>-1153280307</t>
  </si>
  <si>
    <t>https://podminky.urs.cz/item/CS_URS_2025_01/274313511</t>
  </si>
  <si>
    <t>podkladní beton</t>
  </si>
  <si>
    <t>"základové pasy" (20,25+3,12+15,177+4,578+7,011)*0,10*0,40</t>
  </si>
  <si>
    <t>"základové pasy" (2,15+5,096+12,38+6,345+9,13+5,70*2)*0,10*0,50+2,99*0,10*0,40</t>
  </si>
  <si>
    <t>11</t>
  </si>
  <si>
    <t>274322511</t>
  </si>
  <si>
    <t>Základy z betonu železového (bez výztuže) pasy z betonu se zvýšenými nároky na prostředí tř. C 25/30</t>
  </si>
  <si>
    <t>1979489800</t>
  </si>
  <si>
    <t>https://podminky.urs.cz/item/CS_URS_2025_01/274322511</t>
  </si>
  <si>
    <t>29,988*1,035 'Přepočtené koeficientem množství</t>
  </si>
  <si>
    <t>274351121</t>
  </si>
  <si>
    <t>Bednění základů pasů rovné zřízení</t>
  </si>
  <si>
    <t>-1805440051</t>
  </si>
  <si>
    <t>https://podminky.urs.cz/item/CS_URS_2025_01/274351121</t>
  </si>
  <si>
    <t>"ZN01" 3,185*0,10*2</t>
  </si>
  <si>
    <t>"ZN02" 5,125*0,10*2</t>
  </si>
  <si>
    <t>"ZN03" 7,536*0,10*2</t>
  </si>
  <si>
    <t>"ZN04" 9,884*0,10*2</t>
  </si>
  <si>
    <t>"ZN05" 12,38*0,10*2</t>
  </si>
  <si>
    <t>"ZN06" (6,70+13,55)*0,10*2</t>
  </si>
  <si>
    <t>"ZN07" 2,99*0,10*2</t>
  </si>
  <si>
    <t>"ZN08" 5,70*0,10*2</t>
  </si>
  <si>
    <t>"ZN09" 5,70*0,10*2</t>
  </si>
  <si>
    <t>"ZN10" 2,15*0,10*2</t>
  </si>
  <si>
    <t>"ZN11" (5,096+15,202)*0,10*2</t>
  </si>
  <si>
    <t>13</t>
  </si>
  <si>
    <t>274351122</t>
  </si>
  <si>
    <t>Bednění základů pasů rovné odstranění</t>
  </si>
  <si>
    <t>567974386</t>
  </si>
  <si>
    <t>https://podminky.urs.cz/item/CS_URS_2025_01/274351122</t>
  </si>
  <si>
    <t>14</t>
  </si>
  <si>
    <t>274361821</t>
  </si>
  <si>
    <t>Výztuž základů pasů z betonářské oceli 10 505 (R) nebo BSt 500</t>
  </si>
  <si>
    <t>-633898837</t>
  </si>
  <si>
    <t>https://podminky.urs.cz/item/CS_URS_2025_01/274361821</t>
  </si>
  <si>
    <t>"základové pasy - viz tabulka výztuží" 1881,50*0,001*1,10</t>
  </si>
  <si>
    <t>15</t>
  </si>
  <si>
    <t>279113142</t>
  </si>
  <si>
    <t>Základové zdi z tvárnic ztraceného bednění včetně výplně z betonu bez zvláštních nároků na vliv prostředí třídy C 20/25, tloušťky zdiva přes 150 do 200 mm</t>
  </si>
  <si>
    <t>700435674</t>
  </si>
  <si>
    <t>https://podminky.urs.cz/item/CS_URS_2025_01/279113142</t>
  </si>
  <si>
    <t>"základové pasy" (20,25+3,12+15,177)*0,48</t>
  </si>
  <si>
    <t>16</t>
  </si>
  <si>
    <t>279113144</t>
  </si>
  <si>
    <t>Základové zdi z tvárnic ztraceného bednění včetně výplně z betonu bez zvláštních nároků na vliv prostředí třídy C 20/25, tloušťky zdiva přes 250 do 300 mm</t>
  </si>
  <si>
    <t>679602712</t>
  </si>
  <si>
    <t>https://podminky.urs.cz/item/CS_URS_2025_01/279113144</t>
  </si>
  <si>
    <t>"základové pasy" (2,15+5,096+12,38+6,345+2,99)*0,70</t>
  </si>
  <si>
    <t>Svislé a kompletní konstrukce</t>
  </si>
  <si>
    <t>17</t>
  </si>
  <si>
    <t>311321817</t>
  </si>
  <si>
    <t>Nadzákladové zdi z betonu železového (bez výztuže) nosné pohledového (v přírodní barvě drtí a přísad) tř. C 20/25</t>
  </si>
  <si>
    <t>1124881622</t>
  </si>
  <si>
    <t>https://podminky.urs.cz/item/CS_URS_2025_01/311321817</t>
  </si>
  <si>
    <t>"vnitřní zdivo - ozn.E1" (9,527*1,90+5,965*1,90*2)*0,29</t>
  </si>
  <si>
    <t>18</t>
  </si>
  <si>
    <t>311351121</t>
  </si>
  <si>
    <t>Bednění nadzákladových zdí nosných rovné oboustranné za každou stranu zřízení</t>
  </si>
  <si>
    <t>-1645437775</t>
  </si>
  <si>
    <t>https://podminky.urs.cz/item/CS_URS_2025_01/311351121</t>
  </si>
  <si>
    <t>"vnitřní zdivo - ozn.E1" (9,527*1,90+5,965*1,90*2)*2</t>
  </si>
  <si>
    <t>19</t>
  </si>
  <si>
    <t>311351122</t>
  </si>
  <si>
    <t>Bednění nadzákladových zdí nosných rovné oboustranné za každou stranu odstranění</t>
  </si>
  <si>
    <t>-1498497602</t>
  </si>
  <si>
    <t>https://podminky.urs.cz/item/CS_URS_2025_01/311351122</t>
  </si>
  <si>
    <t>20</t>
  </si>
  <si>
    <t>311351911</t>
  </si>
  <si>
    <t>Bednění nadzákladových zdí nosných Příplatek k cenám bednění za pohledový beton</t>
  </si>
  <si>
    <t>-1151274180</t>
  </si>
  <si>
    <t>https://podminky.urs.cz/item/CS_URS_2025_01/311351911</t>
  </si>
  <si>
    <t>311361821</t>
  </si>
  <si>
    <t>Výztuž nadzákladových zdí nosných svislých nebo odkloněných od svislice, rovných nebo oblých z betonářské oceli 10 505 (R) nebo BSt 500</t>
  </si>
  <si>
    <t>1461743001</t>
  </si>
  <si>
    <t>https://podminky.urs.cz/item/CS_URS_2025_01/311361821</t>
  </si>
  <si>
    <t>"Výztuž stěn - viz výkaz výztuže" 1428,40*0,001*1,10</t>
  </si>
  <si>
    <t>22</t>
  </si>
  <si>
    <t>317321511</t>
  </si>
  <si>
    <t>Překlady z betonu železového (bez výztuže) tř. C 20/25</t>
  </si>
  <si>
    <t>589159326</t>
  </si>
  <si>
    <t>https://podminky.urs.cz/item/CS_URS_2025_01/317321511</t>
  </si>
  <si>
    <t>"překlad PŘ1" 3,10*0,40*0,29*2</t>
  </si>
  <si>
    <t>"překlad PŘ2" 3,20*0,40*0,29*2</t>
  </si>
  <si>
    <t>23</t>
  </si>
  <si>
    <t>317351513.R</t>
  </si>
  <si>
    <t>Ztracené bednění překladů z betonových U-profilů ve zdech tl 300 mm - kompletní provedení včetně podpěrné konstrukce</t>
  </si>
  <si>
    <t>m</t>
  </si>
  <si>
    <t>1938211500</t>
  </si>
  <si>
    <t>"překlad PŘ1" 3,10*2</t>
  </si>
  <si>
    <t>"překlad PŘ2" 3,20*2</t>
  </si>
  <si>
    <t>24</t>
  </si>
  <si>
    <t>317361821</t>
  </si>
  <si>
    <t>Výztuž překladů, říms, žlabů, žlabových říms, klenbových pásů z betonářské oceli 10 505 (R) nebo BSt 500</t>
  </si>
  <si>
    <t>1241030843</t>
  </si>
  <si>
    <t>https://podminky.urs.cz/item/CS_URS_2025_01/317361821</t>
  </si>
  <si>
    <t>"překlad PŘ1" 3,10*0,40*0,29*2*0,25</t>
  </si>
  <si>
    <t>"překlad PŘ2" 3,20*0,40*0,29*2*0,25</t>
  </si>
  <si>
    <t>25</t>
  </si>
  <si>
    <t>342151111</t>
  </si>
  <si>
    <t>Montáž opláštění stěn ocelové konstrukce ze sendvičových panelů šroubovaných, výšky budovy do 6 m</t>
  </si>
  <si>
    <t>1670896809</t>
  </si>
  <si>
    <t>https://podminky.urs.cz/item/CS_URS_2025_01/342151111</t>
  </si>
  <si>
    <t>"opláštění dle specifikace A" 13,695*5,59-(2,20*3,00+3,60*3,00*2)</t>
  </si>
  <si>
    <t>"opláštění dle specifikace A1" 15,257*4,113+3,05*5,59</t>
  </si>
  <si>
    <t>26</t>
  </si>
  <si>
    <t>5532471.R.A1</t>
  </si>
  <si>
    <t>panel sendvičový stěnový vnější, izolace PIR, skryté kotvení, U 0,22W/m2K, modulová/celková š 1000/1050mm tl 100mm</t>
  </si>
  <si>
    <t>1374058316</t>
  </si>
  <si>
    <t>79,802*1,1 'Přepočtené koeficientem množství</t>
  </si>
  <si>
    <t>27</t>
  </si>
  <si>
    <t>55324760.R.A</t>
  </si>
  <si>
    <t>panel sendvičový stěnový vnější, izolace minerální vlna, skryté kotvení, U 0,43W/m2K, modulová/celková š 1000/1054mm tl 100mm</t>
  </si>
  <si>
    <t>1328329218</t>
  </si>
  <si>
    <t>48,355*1,1 'Přepočtené koeficientem množství</t>
  </si>
  <si>
    <t>28</t>
  </si>
  <si>
    <t>348272113.R</t>
  </si>
  <si>
    <t>Zdivo z tvárnic betonových na maltu cementovou včetně spárování současně při zdění z tvarovek hladkých, dutých přírodních, tloušťka zdiva 190 mm</t>
  </si>
  <si>
    <t>-1702966287</t>
  </si>
  <si>
    <t>"vnitřní zdivo - ozn.E2" (3,20*(3,00+5,19)/2)</t>
  </si>
  <si>
    <t>29</t>
  </si>
  <si>
    <t>348272115.R</t>
  </si>
  <si>
    <t>Zdivo z tvárnic betonových na maltu cementovou včetně spárování současně při zdění z tvarovek hladkých, dutých přírodních, tloušťka zdiva 290 mm</t>
  </si>
  <si>
    <t>15559458</t>
  </si>
  <si>
    <t>"vnitřní zdivo - ozn.E1" (9,527*(1,846+0,80)/2+1,60)+5,965*(3,00+2,60)</t>
  </si>
  <si>
    <t>30</t>
  </si>
  <si>
    <t>3482721131.R</t>
  </si>
  <si>
    <t>Obvodová zeď z tvárnic betonových na maltu cementovou včetně spárování současně při zdění z tvarovek hladkých, dutých přírodních, tloušťka zdiva 195 mm</t>
  </si>
  <si>
    <t>2013541569</t>
  </si>
  <si>
    <t>"sokl v místě lehkého obvodového pláště" (13,315+2,894+15,257)*0,50</t>
  </si>
  <si>
    <t>31</t>
  </si>
  <si>
    <t>348272155.R</t>
  </si>
  <si>
    <t>Nosná zeď z tvárnic betonových na maltu cementovou včetně spárování současně při zdění z tvarovek jednostranně štípaných, dutých přírodních, tloušťka zdiva 295 mm</t>
  </si>
  <si>
    <t>1559155128</t>
  </si>
  <si>
    <t>"obvodové zdivo - ozn.B" (5,001+2,004)*3,80+12,18*(3,80+5,246)/2+6,485*5,246-(2,20*3,00*2+2,60*2,80*2)</t>
  </si>
  <si>
    <t>32</t>
  </si>
  <si>
    <t>348272313.R</t>
  </si>
  <si>
    <t>Zdivo z tvárnic betonových ztužující věnec včetně výplně z betonu C 20/25 a výztuže 1x BSt 500 Ø 10 mm z věncovek hladkých přírodních, tloušťka zdiva 190 mm</t>
  </si>
  <si>
    <t>-23330677</t>
  </si>
  <si>
    <t>"vnitřní zdivo - ozn.E2" 3,20</t>
  </si>
  <si>
    <t>33</t>
  </si>
  <si>
    <t>348272315.R</t>
  </si>
  <si>
    <t>Zdivo z tvárnic betonových ztužující věnec včetně výplně z betonu C 20/25 a výztuže 1x BSt 500 Ø 10 mm z věncovek hladkých přírodních, tloušťka zdiva 290 mm</t>
  </si>
  <si>
    <t>-1340361014</t>
  </si>
  <si>
    <t>"vnitřní zdivo - ozn.E1" (9,527+5,965*2)</t>
  </si>
  <si>
    <t>34</t>
  </si>
  <si>
    <t>348272355.R</t>
  </si>
  <si>
    <t>Zdivo z tvárnic betonových ztužující věnec včetně výplně z betonu C 20/25 a výztuže 1x BSt 500 Ø 10 mm z věncovek štípaných přírodních, tloušťka zdiva 295 mm</t>
  </si>
  <si>
    <t>1226685557</t>
  </si>
  <si>
    <t>"obvodové zdivo - ozn.B" (5,001+2,004+12,18+6,485)</t>
  </si>
  <si>
    <t>Vodorovné konstrukce</t>
  </si>
  <si>
    <t>35</t>
  </si>
  <si>
    <t>430321616</t>
  </si>
  <si>
    <t>Schodišťové konstrukce a rampy z betonu železového (bez výztuže) stupně, schodnice, ramena, podesty s nosníky tř. C 30/37</t>
  </si>
  <si>
    <t>-1571014378</t>
  </si>
  <si>
    <t>https://podminky.urs.cz/item/CS_URS_2025_01/430321616</t>
  </si>
  <si>
    <t>"nová betonová rampa" 21,00*1,20*0,10</t>
  </si>
  <si>
    <t>36</t>
  </si>
  <si>
    <t>430361821</t>
  </si>
  <si>
    <t>Výztuž schodišťových konstrukcí a ramp stupňů, schodnic, ramen, podest s nosníky z betonářské oceli 10 505 (R) nebo BSt 500</t>
  </si>
  <si>
    <t>1490911635</t>
  </si>
  <si>
    <t>https://podminky.urs.cz/item/CS_URS_2025_01/430361821</t>
  </si>
  <si>
    <t>"nová betonová rampa" 21,00*1,20*0,10*0,20</t>
  </si>
  <si>
    <t>37</t>
  </si>
  <si>
    <t>444151111</t>
  </si>
  <si>
    <t>Montáž krytiny střech ocelových konstrukcí ze sendvičových panelů šroubovaných, výšky budovy do 6 m</t>
  </si>
  <si>
    <t>-1577940377</t>
  </si>
  <si>
    <t>https://podminky.urs.cz/item/CS_URS_2025_01/444151111</t>
  </si>
  <si>
    <t>"plocha střechy - viz TZ" 188,00</t>
  </si>
  <si>
    <t>38</t>
  </si>
  <si>
    <t>55324761.R</t>
  </si>
  <si>
    <t>panel sendvičový střešní vnější, izolace minerální vlna, skryté kotvení, U 0,36W/m2K, modulová/celková š 1000/1054mm tl 120mm</t>
  </si>
  <si>
    <t>-759856020</t>
  </si>
  <si>
    <t>188*1,03 'Přepočtené koeficientem množství</t>
  </si>
  <si>
    <t>Komunikace pozemní</t>
  </si>
  <si>
    <t>39</t>
  </si>
  <si>
    <t>564231011</t>
  </si>
  <si>
    <t>Podklad nebo podsyp ze štěrkopísku ŠP s rozprostřením, vlhčením a zhutněním plochy jednotlivě do 100 m2, po zhutnění tl. 100 mm</t>
  </si>
  <si>
    <t>-1478300970</t>
  </si>
  <si>
    <t>https://podminky.urs.cz/item/CS_URS_2025_01/564231011</t>
  </si>
  <si>
    <t>"skladba podlah P.1.1" (10,25+9,30+19,10+24,00)*2</t>
  </si>
  <si>
    <t>"dlažba - východní štít" 14,00*1,50</t>
  </si>
  <si>
    <t>"dlažba - západní štít" 3,00*0,50</t>
  </si>
  <si>
    <t>40</t>
  </si>
  <si>
    <t>564710003</t>
  </si>
  <si>
    <t>Podklad nebo kryt z kameniva hrubého drceného vel. 8-16 mm s rozprostřením a zhutněním plochy jednotlivě do 100 m2, po zhutnění tl. 70 mm</t>
  </si>
  <si>
    <t>982621380</t>
  </si>
  <si>
    <t>https://podminky.urs.cz/item/CS_URS_2025_01/564710003</t>
  </si>
  <si>
    <t>41</t>
  </si>
  <si>
    <t>564760101</t>
  </si>
  <si>
    <t>Podklad nebo kryt z kameniva hrubého drceného vel. 16-32 mm s rozprostřením a zhutněním plochy jednotlivě do 100 m2, po zhutnění tl. 200 mm</t>
  </si>
  <si>
    <t>1525538984</t>
  </si>
  <si>
    <t>https://podminky.urs.cz/item/CS_URS_2025_01/564760101</t>
  </si>
  <si>
    <t>42</t>
  </si>
  <si>
    <t>596212312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</si>
  <si>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A, pro plochy do 300 m2</t>
  </si>
  <si>
    <t>-1528671595</t>
  </si>
  <si>
    <t>https://podminky.urs.cz/item/CS_URS_2025_01/596212312</t>
  </si>
  <si>
    <t>43</t>
  </si>
  <si>
    <t>5924529.R</t>
  </si>
  <si>
    <t>dlažba zámková betonová tl 100mm přírodní</t>
  </si>
  <si>
    <t>-814972127</t>
  </si>
  <si>
    <t>85,15*1,02 'Přepočtené koeficientem množství</t>
  </si>
  <si>
    <t>Úpravy povrchů, podlahy a osazování výplní</t>
  </si>
  <si>
    <t>44</t>
  </si>
  <si>
    <t>622151001</t>
  </si>
  <si>
    <t>Penetrační nátěr vnějších pastovitých tenkovrstvých omítek akrylátový stěn</t>
  </si>
  <si>
    <t>1789683854</t>
  </si>
  <si>
    <t>https://podminky.urs.cz/item/CS_URS_2025_01/622151001</t>
  </si>
  <si>
    <t>45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</si>
  <si>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</si>
  <si>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</si>
  <si>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-1133104167</t>
  </si>
  <si>
    <t>https://podminky.urs.cz/item/CS_URS_2025_01/622211011</t>
  </si>
  <si>
    <t>"sokl v místě lehkého obvodového pláště" (13,315+2,894+15,257)*0,92</t>
  </si>
  <si>
    <t>46</t>
  </si>
  <si>
    <t>28376421</t>
  </si>
  <si>
    <t>deska XPS hrana polodrážková a hladký povrch 300kPA λ=0,035 tl 80mm</t>
  </si>
  <si>
    <t>-1225136898</t>
  </si>
  <si>
    <t>28,949*1,05 'Přepočtené koeficientem množství</t>
  </si>
  <si>
    <t>47</t>
  </si>
  <si>
    <t>-260724967</t>
  </si>
  <si>
    <t>"vnitřní zdivo - ozn.E1" 9,527*((1,846+0,80)/2+3,40)</t>
  </si>
  <si>
    <t>48</t>
  </si>
  <si>
    <t>28375936</t>
  </si>
  <si>
    <t>deska EPS 70 fasádní λ=0,039 tl 80mm</t>
  </si>
  <si>
    <t>713306548</t>
  </si>
  <si>
    <t>44,996*1,05 'Přepočtené koeficientem množství</t>
  </si>
  <si>
    <t>49</t>
  </si>
  <si>
    <t>622511112</t>
  </si>
  <si>
    <t>Omítka tenkovrstvá akrylátová vnějších ploch probarvená bez penetrace mozaiková střednězrnná stěn</t>
  </si>
  <si>
    <t>375418821</t>
  </si>
  <si>
    <t>https://podminky.urs.cz/item/CS_URS_2025_01/622511112</t>
  </si>
  <si>
    <t>"sokl v místě lehkého obvodového pláště" (13,315+2,894+15,257)*0,44</t>
  </si>
  <si>
    <t>50</t>
  </si>
  <si>
    <t>622511012</t>
  </si>
  <si>
    <t>Omítka tenkovrstvá akrylátová vnějších ploch probarvená bez penetrace zatíraná (škrábaná), zrnitost 1,5 mm stěn</t>
  </si>
  <si>
    <t>-340623038</t>
  </si>
  <si>
    <t>https://podminky.urs.cz/item/CS_URS_2025_01/622511012</t>
  </si>
  <si>
    <t>51</t>
  </si>
  <si>
    <t>631311123</t>
  </si>
  <si>
    <t>Mazanina z betonu prostého bez zvýšených nároků na prostředí tl. přes 80 do 120 mm tř. C 12/15</t>
  </si>
  <si>
    <t>1230708749</t>
  </si>
  <si>
    <t>https://podminky.urs.cz/item/CS_URS_2025_01/631311123</t>
  </si>
  <si>
    <t>"skladba podlah P.1.2" (66,30+15,00)*0,10</t>
  </si>
  <si>
    <t>52</t>
  </si>
  <si>
    <t>631311134</t>
  </si>
  <si>
    <t>Mazanina z betonu prostého bez zvýšených nároků na prostředí tl. přes 120 do 240 mm tř. C 16/20</t>
  </si>
  <si>
    <t>-1979490038</t>
  </si>
  <si>
    <t>https://podminky.urs.cz/item/CS_URS_2025_01/631311134</t>
  </si>
  <si>
    <t>"skladba podlah P.1.2" (66,30+15,00)*0,15</t>
  </si>
  <si>
    <t>53</t>
  </si>
  <si>
    <t>631311135</t>
  </si>
  <si>
    <t>Mazanina z betonu prostého bez zvýšených nároků na prostředí tl. přes 120 do 240 mm tř. C 20/25</t>
  </si>
  <si>
    <t>-1679063245</t>
  </si>
  <si>
    <t>https://podminky.urs.cz/item/CS_URS_2025_01/631311135</t>
  </si>
  <si>
    <t>"skladba podlah P.1.2" (66,30+15,00)*0,20</t>
  </si>
  <si>
    <t>54</t>
  </si>
  <si>
    <t>631319012</t>
  </si>
  <si>
    <t>Příplatek k cenám mazanin za úpravu povrchu mazaniny přehlazením, mazanina tl. přes 80 do 120 mm</t>
  </si>
  <si>
    <t>-1894665040</t>
  </si>
  <si>
    <t>https://podminky.urs.cz/item/CS_URS_2025_01/631319012</t>
  </si>
  <si>
    <t>55</t>
  </si>
  <si>
    <t>631319013</t>
  </si>
  <si>
    <t>Příplatek k cenám mazanin za úpravu povrchu mazaniny přehlazením, mazanina tl. přes 120 do 240 mm</t>
  </si>
  <si>
    <t>1602545905</t>
  </si>
  <si>
    <t>https://podminky.urs.cz/item/CS_URS_2025_01/631319013</t>
  </si>
  <si>
    <t>56</t>
  </si>
  <si>
    <t>631319023</t>
  </si>
  <si>
    <t>Příplatek k cenám mazanin za úpravu povrchu mazaniny přehlazením s poprášením cementem pro konečnou úpravu, mazanina tl. přes 120 do 240 mm (10 kg/m3)</t>
  </si>
  <si>
    <t>-1636424195</t>
  </si>
  <si>
    <t>https://podminky.urs.cz/item/CS_URS_2025_01/631319023</t>
  </si>
  <si>
    <t>57</t>
  </si>
  <si>
    <t>631362021</t>
  </si>
  <si>
    <t>Výztuž mazanin ze svařovaných sítí z drátů typu KARI</t>
  </si>
  <si>
    <t>1118010568</t>
  </si>
  <si>
    <t>https://podminky.urs.cz/item/CS_URS_2025_01/631362021</t>
  </si>
  <si>
    <t>"skladba podlah P.1.2" (66,30+15,00)*0,01*2</t>
  </si>
  <si>
    <t>58</t>
  </si>
  <si>
    <t>633111112</t>
  </si>
  <si>
    <t>Povrchová úprava vsypovou směsí průmyslových betonových podlah pro lehký provoz s přísadou křemíku, tl. 3 mm</t>
  </si>
  <si>
    <t>1073971</t>
  </si>
  <si>
    <t>https://podminky.urs.cz/item/CS_URS_2025_01/633111112</t>
  </si>
  <si>
    <t>59</t>
  </si>
  <si>
    <t>635111215</t>
  </si>
  <si>
    <t>Násyp ze štěrkopísku, písku nebo kameniva pod podlahy se zhutněním ze štěrkopísku</t>
  </si>
  <si>
    <t>-787786251</t>
  </si>
  <si>
    <t>https://podminky.urs.cz/item/CS_URS_2025_01/635111215</t>
  </si>
  <si>
    <t>"skladba podlah P.1.2" (66,30+15,00)*0,03</t>
  </si>
  <si>
    <t>60</t>
  </si>
  <si>
    <t>635111241</t>
  </si>
  <si>
    <t>Násyp ze štěrkopísku, písku nebo kameniva pod podlahy se zhutněním z kameniva hrubého 8-16</t>
  </si>
  <si>
    <t>-1768942524</t>
  </si>
  <si>
    <t>https://podminky.urs.cz/item/CS_URS_2025_01/635111241</t>
  </si>
  <si>
    <t>"skladba podlah P.1.2" (66,30+15,00)*0,07</t>
  </si>
  <si>
    <t>61</t>
  </si>
  <si>
    <t>635111242</t>
  </si>
  <si>
    <t>Násyp ze štěrkopísku, písku nebo kameniva pod podlahy se zhutněním z kameniva hrubého 16-32</t>
  </si>
  <si>
    <t>1810815006</t>
  </si>
  <si>
    <t>https://podminky.urs.cz/item/CS_URS_2025_01/635111242</t>
  </si>
  <si>
    <t>"nová betonová rampa" 21,00*1,20*0,35</t>
  </si>
  <si>
    <t>62</t>
  </si>
  <si>
    <t>635111243.R</t>
  </si>
  <si>
    <t>Násyp ze štěrkopísku, písku nebo kameniva pod podlahy se zhutněním z kameniva hrubého 32-64</t>
  </si>
  <si>
    <t>-1478206279</t>
  </si>
  <si>
    <t>63</t>
  </si>
  <si>
    <t>637211134</t>
  </si>
  <si>
    <t>Okapový chodník z dlaždic betonových do kameniva s vyplněním spár drobným kamenivem, tl. dlaždic 50 mm</t>
  </si>
  <si>
    <t>1205365475</t>
  </si>
  <si>
    <t>https://podminky.urs.cz/item/CS_URS_2025_01/637211134</t>
  </si>
  <si>
    <t>"okapový chodník" 50,00*0,50</t>
  </si>
  <si>
    <t>64</t>
  </si>
  <si>
    <t>637311122</t>
  </si>
  <si>
    <t>Okapový chodník z obrubníků betonových chodníkových, se zalitím spár cementovou maltou do lože z betonu prostého, z obrubníků stojatých</t>
  </si>
  <si>
    <t>504568643</t>
  </si>
  <si>
    <t>https://podminky.urs.cz/item/CS_URS_2025_01/637311122</t>
  </si>
  <si>
    <t>"okapový chodník" 50,00+2*0,50</t>
  </si>
  <si>
    <t>Ostatní konstrukce a práce, bourání</t>
  </si>
  <si>
    <t>65</t>
  </si>
  <si>
    <t>919726121</t>
  </si>
  <si>
    <t>Geotextilie netkaná pro ochranu, separaci nebo filtraci měrná hmotnost do 200 g/m2</t>
  </si>
  <si>
    <t>-1393980214</t>
  </si>
  <si>
    <t>https://podminky.urs.cz/item/CS_URS_2025_01/919726121</t>
  </si>
  <si>
    <t>66</t>
  </si>
  <si>
    <t>941221111</t>
  </si>
  <si>
    <t>Lešení řadové rámové těžké pracovní s podlahami s provozním zatížením tř. 4 do 300 kg/m2 šířky tř. SW09 od 0,9 do 1,2 m, výšky do 10 m montáž</t>
  </si>
  <si>
    <t>-993050084</t>
  </si>
  <si>
    <t>https://podminky.urs.cz/item/CS_URS_2025_01/941221111</t>
  </si>
  <si>
    <t>"fasádní lešení" (1,50+3,00+21,00+3,50+13,50)*4,00+23,00*5,00</t>
  </si>
  <si>
    <t>67</t>
  </si>
  <si>
    <t>941221211</t>
  </si>
  <si>
    <t>Lešení řadové rámové těžké pracovní s podlahami s provozním zatížením tř. 4 do 300 kg/m2 šířky tř. SW09 od 0,9 do 1,2 m, výšky do 10 m příplatek k ceně za každý den použití</t>
  </si>
  <si>
    <t>1892717908</t>
  </si>
  <si>
    <t>https://podminky.urs.cz/item/CS_URS_2025_01/941221211</t>
  </si>
  <si>
    <t>285*90 'Přepočtené koeficientem množství</t>
  </si>
  <si>
    <t>68</t>
  </si>
  <si>
    <t>941221811</t>
  </si>
  <si>
    <t>Lešení řadové rámové těžké pracovní s podlahami s provozním zatížením tř. 4 do 300 kg/m2 šířky tř. SW09 od 0,9 do 1,2 m, výšky do 10 m demontáž</t>
  </si>
  <si>
    <t>213731687</t>
  </si>
  <si>
    <t>https://podminky.urs.cz/item/CS_URS_2025_01/941221811</t>
  </si>
  <si>
    <t>69</t>
  </si>
  <si>
    <t>949101111</t>
  </si>
  <si>
    <t>Lešení pomocné pracovní pro objekty pozemních staveb pro zatížení do 150 kg/m2, o výšce lešeňové podlahy do 1,9 m</t>
  </si>
  <si>
    <t>1954519177</t>
  </si>
  <si>
    <t>https://podminky.urs.cz/item/CS_URS_2025_01/949101111</t>
  </si>
  <si>
    <t>"podlahová plocha" (66,30+10,25+9,30+19,10+24,00+15,00)</t>
  </si>
  <si>
    <t>70</t>
  </si>
  <si>
    <t>952901111</t>
  </si>
  <si>
    <t>Vyčištění budov nebo objektů před předáním do užívání budov bytové nebo občanské výstavby, světlé výšky podlaží do 4 m</t>
  </si>
  <si>
    <t>-1533606928</t>
  </si>
  <si>
    <t>https://podminky.urs.cz/item/CS_URS_2025_01/952901111</t>
  </si>
  <si>
    <t>71</t>
  </si>
  <si>
    <t>99999001</t>
  </si>
  <si>
    <t>Stavební přípomoce specialistům TZB (realizováno na pokyn TDI, účtováno dle SD)</t>
  </si>
  <si>
    <t>hod</t>
  </si>
  <si>
    <t>-1334245930</t>
  </si>
  <si>
    <t>998</t>
  </si>
  <si>
    <t>Přesun hmot</t>
  </si>
  <si>
    <t>72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</si>
  <si>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</si>
  <si>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</si>
  <si>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-1222133572</t>
  </si>
  <si>
    <t>https://podminky.urs.cz/item/CS_URS_2025_01/998011001</t>
  </si>
  <si>
    <t>PSV</t>
  </si>
  <si>
    <t>Práce a dodávky PSV</t>
  </si>
  <si>
    <t>711</t>
  </si>
  <si>
    <t>Izolace proti vodě, vlhkosti a plynům</t>
  </si>
  <si>
    <t>73</t>
  </si>
  <si>
    <t>711111001</t>
  </si>
  <si>
    <t>Provedení izolace proti zemní vlhkosti natěradly a tmely za studena na ploše vodorovné V nátěrem penetračním</t>
  </si>
  <si>
    <t>-1582545501</t>
  </si>
  <si>
    <t>https://podminky.urs.cz/item/CS_URS_2025_01/711111001</t>
  </si>
  <si>
    <t>74</t>
  </si>
  <si>
    <t>11163150</t>
  </si>
  <si>
    <t>lak penetrační asfaltový</t>
  </si>
  <si>
    <t>-170784001</t>
  </si>
  <si>
    <t>81,3*0,0003 'Přepočtené koeficientem množství</t>
  </si>
  <si>
    <t>75</t>
  </si>
  <si>
    <t>711112001</t>
  </si>
  <si>
    <t>Provedení izolace proti zemní vlhkosti natěradly a tmely za studena na ploše svislé S nátěrem penetračním</t>
  </si>
  <si>
    <t>-329146735</t>
  </si>
  <si>
    <t>https://podminky.urs.cz/item/CS_URS_2025_01/711112001</t>
  </si>
  <si>
    <t>76</t>
  </si>
  <si>
    <t>1380712606</t>
  </si>
  <si>
    <t>38,776*0,00034 'Přepočtené koeficientem množství</t>
  </si>
  <si>
    <t>77</t>
  </si>
  <si>
    <t>711112002</t>
  </si>
  <si>
    <t>Provedení izolace proti zemní vlhkosti natěradly a tmely za studena na ploše svislé S nátěrem lakem asfaltovým</t>
  </si>
  <si>
    <t>-1010363988</t>
  </si>
  <si>
    <t>https://podminky.urs.cz/item/CS_URS_2025_01/711112002</t>
  </si>
  <si>
    <t>"sokl" (13,315+2,894+15,257+9,40)*0,20</t>
  </si>
  <si>
    <t>78</t>
  </si>
  <si>
    <t>11163155</t>
  </si>
  <si>
    <t>lak hydroizolační z modifikovaného asfaltu</t>
  </si>
  <si>
    <t>2055430606</t>
  </si>
  <si>
    <t>8,173*0,00041 'Přepočtené koeficientem množství</t>
  </si>
  <si>
    <t>79</t>
  </si>
  <si>
    <t>711141559</t>
  </si>
  <si>
    <t>Provedení izolace proti zemní vlhkosti pásy přitavením NAIP na ploše vodorovné V</t>
  </si>
  <si>
    <t>1560549201</t>
  </si>
  <si>
    <t>https://podminky.urs.cz/item/CS_URS_2025_01/711141559</t>
  </si>
  <si>
    <t>80</t>
  </si>
  <si>
    <t>62853004</t>
  </si>
  <si>
    <t>pás asfaltový natavitelný modifikovaný SBS s vložkou ze skleněné tkaniny a spalitelnou PE fólií nebo jemnozrnným minerálním posypem na horním povrchu tl 4,0mm</t>
  </si>
  <si>
    <t>-1625592584</t>
  </si>
  <si>
    <t>81,3*1,1655 'Přepočtené koeficientem množství</t>
  </si>
  <si>
    <t>81</t>
  </si>
  <si>
    <t>711142559</t>
  </si>
  <si>
    <t>Provedení izolace proti zemní vlhkosti pásy přitavením NAIP na ploše svislé S</t>
  </si>
  <si>
    <t>1061919707</t>
  </si>
  <si>
    <t>https://podminky.urs.cz/item/CS_URS_2025_01/711142559</t>
  </si>
  <si>
    <t>82</t>
  </si>
  <si>
    <t>-1804408261</t>
  </si>
  <si>
    <t>38,776*1,221 'Přepočtené koeficientem množství</t>
  </si>
  <si>
    <t>83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</si>
  <si>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</si>
  <si>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</si>
  <si>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>2012901640</t>
  </si>
  <si>
    <t>https://podminky.urs.cz/item/CS_URS_2025_01/711161222</t>
  </si>
  <si>
    <t>"základové pasy" (20,25+3,12+15,177)*0,50</t>
  </si>
  <si>
    <t>"základové pasy" (2,15+5,096+12,38+6,345+2,99)*1,00</t>
  </si>
  <si>
    <t>84</t>
  </si>
  <si>
    <t>711471301</t>
  </si>
  <si>
    <t>Provedení dvojitého hydroizolačního systému pro izolaci spodní stavby proti povrchové a podpovrchové tlakové vodě na ploše vodorovné V fólií z mPVC kladených volně jednovrstvá s horkovzdušným navařením jednotlivých segmentů</t>
  </si>
  <si>
    <t>2050025266</t>
  </si>
  <si>
    <t>https://podminky.urs.cz/item/CS_URS_2025_01/711471301</t>
  </si>
  <si>
    <t>85</t>
  </si>
  <si>
    <t>28322003</t>
  </si>
  <si>
    <t>fólie hydroizolační pro spodní stavbu mPVC tl 1,0mm</t>
  </si>
  <si>
    <t>1400730413</t>
  </si>
  <si>
    <t>62,65*1,1655 'Přepočtené koeficientem množství</t>
  </si>
  <si>
    <t>86</t>
  </si>
  <si>
    <t>998711101</t>
  </si>
  <si>
    <t>Přesun hmot pro izolace proti vodě, vlhkosti a plynům stanovený z hmotnosti přesunovaného materiálu vodorovná dopravní vzdálenost do 50 m základní v objektech výšky do 6 m</t>
  </si>
  <si>
    <t>-329269583</t>
  </si>
  <si>
    <t>https://podminky.urs.cz/item/CS_URS_2025_01/998711101</t>
  </si>
  <si>
    <t>721</t>
  </si>
  <si>
    <t>Zdravotechnika - vnitřní kanalizace</t>
  </si>
  <si>
    <t>87</t>
  </si>
  <si>
    <t>721173317</t>
  </si>
  <si>
    <t>Potrubí z trub PVC SN4 dešťové DN 160</t>
  </si>
  <si>
    <t>1576723876</t>
  </si>
  <si>
    <t>https://podminky.urs.cz/item/CS_URS_2025_01/721173317</t>
  </si>
  <si>
    <t>88</t>
  </si>
  <si>
    <t>721241103</t>
  </si>
  <si>
    <t>Lapače střešních splavenin litinové DN 150</t>
  </si>
  <si>
    <t>kus</t>
  </si>
  <si>
    <t>-2084556254</t>
  </si>
  <si>
    <t>https://podminky.urs.cz/item/CS_URS_2025_01/721241103</t>
  </si>
  <si>
    <t>89</t>
  </si>
  <si>
    <t>998721101</t>
  </si>
  <si>
    <t>Přesun hmot pro vnitřní kanalizaci stanovený z hmotnosti přesunovaného materiálu vodorovná dopravní vzdálenost do 50 m základní v objektech výšky do 6 m</t>
  </si>
  <si>
    <t>1301876072</t>
  </si>
  <si>
    <t>https://podminky.urs.cz/item/CS_URS_2025_01/998721101</t>
  </si>
  <si>
    <t>751</t>
  </si>
  <si>
    <t>Vzduchotechnika</t>
  </si>
  <si>
    <t>90</t>
  </si>
  <si>
    <t>751398024</t>
  </si>
  <si>
    <t>Montáž ostatních zařízení větrací mřížky stěnové, průřezu přes 0,150 do 0,200 m2</t>
  </si>
  <si>
    <t>-2037269772</t>
  </si>
  <si>
    <t>https://podminky.urs.cz/item/CS_URS_2025_01/751398024</t>
  </si>
  <si>
    <t>91</t>
  </si>
  <si>
    <t>429723.M1</t>
  </si>
  <si>
    <t>mřížka stěnová z matného hliníkového plechu, na zadní straně drátěná síťka proti hmyzu - ozn. M1</t>
  </si>
  <si>
    <t>-507237467</t>
  </si>
  <si>
    <t>92</t>
  </si>
  <si>
    <t>998751101</t>
  </si>
  <si>
    <t>Přesun hmot pro vzduchotechniku stanovený z hmotnosti přesunovaného materiálu vodorovná dopravní vzdálenost do 100 m základní v objektech výšky do 12 m</t>
  </si>
  <si>
    <t>-151626044</t>
  </si>
  <si>
    <t>https://podminky.urs.cz/item/CS_URS_2025_01/998751101</t>
  </si>
  <si>
    <t>764</t>
  </si>
  <si>
    <t>Konstrukce klempířské</t>
  </si>
  <si>
    <t>93</t>
  </si>
  <si>
    <t>764541407</t>
  </si>
  <si>
    <t>Žlab podokapní z titanzinkového předzvětralého plechu včetně háků a čel půlkruhový rš 400 mm</t>
  </si>
  <si>
    <t>1127211461</t>
  </si>
  <si>
    <t>https://podminky.urs.cz/item/CS_URS_2025_01/764541407</t>
  </si>
  <si>
    <t>94</t>
  </si>
  <si>
    <t>764541449.R</t>
  </si>
  <si>
    <t>Žlab podokapní z titanzinkového předzvětralého plechu kotlík oválný (trychtýřový), rš žlabu/průměr svodu 400/150 mm</t>
  </si>
  <si>
    <t>38419610</t>
  </si>
  <si>
    <t>95</t>
  </si>
  <si>
    <t>764548425</t>
  </si>
  <si>
    <t>Svod z titanzinkového předzvětralého plechu včetně objímek, kolen a odskoků kruhový, průměru 150 mm</t>
  </si>
  <si>
    <t>-1828769705</t>
  </si>
  <si>
    <t>https://podminky.urs.cz/item/CS_URS_2025_01/764548425</t>
  </si>
  <si>
    <t>"svody - viz TZ" 5,20+4,60</t>
  </si>
  <si>
    <t>96</t>
  </si>
  <si>
    <t>998764101</t>
  </si>
  <si>
    <t>Přesun hmot pro konstrukce klempířské stanovený z hmotnosti přesunovaného materiálu vodorovná dopravní vzdálenost do 50 m základní v objektech výšky do 6 m</t>
  </si>
  <si>
    <t>-546454794</t>
  </si>
  <si>
    <t>https://podminky.urs.cz/item/CS_URS_2025_01/998764101</t>
  </si>
  <si>
    <t>767</t>
  </si>
  <si>
    <t>Konstrukce zámečnické</t>
  </si>
  <si>
    <t>97</t>
  </si>
  <si>
    <t>767651112</t>
  </si>
  <si>
    <t>Montáž vrat garážových nebo průmyslových sekčních zajížděcích pod strop, plochy přes 6 do 9 m2</t>
  </si>
  <si>
    <t>363105675</t>
  </si>
  <si>
    <t>https://podminky.urs.cz/item/CS_URS_2025_01/767651112</t>
  </si>
  <si>
    <t>"vrata V01" 3</t>
  </si>
  <si>
    <t>"vrata V02" 2</t>
  </si>
  <si>
    <t>98</t>
  </si>
  <si>
    <t>55345868.V01</t>
  </si>
  <si>
    <t>V01 - vrata sekční plná z lamel tl. 42 mm velikosti 2200/3000 mm, ks 3 (SPU 42, bez_x000D_
integrovaných dveří, povrch Micrograin), RAL 7037_x000D_
 - kompletní dodávka včetně požadovaného příslušenství - ozn. V01</t>
  </si>
  <si>
    <t>1850109811</t>
  </si>
  <si>
    <t>99</t>
  </si>
  <si>
    <t>55345868.V02</t>
  </si>
  <si>
    <t>V02 – vrata sekční – kombinované lamely (plné + hliníková rám s výplní (typ „tahokov“ –_x000D_
cca 58 % plochy ventilační průřez (spodních část do 2/3 výšky plní, horní 1/3 je_x000D_
z mřížoviny) velikosti 2600/2800 mm, 2ks, barva stříbrná_x000D_
- kompletní dodávka včetně požadovaného příslušenství - ozn. V02</t>
  </si>
  <si>
    <t>1170287177</t>
  </si>
  <si>
    <t>100</t>
  </si>
  <si>
    <t>767651113</t>
  </si>
  <si>
    <t>Montáž vrat garážových nebo průmyslových sekčních zajížděcích pod strop, plochy přes 9 do 13 m2</t>
  </si>
  <si>
    <t>90480265</t>
  </si>
  <si>
    <t>https://podminky.urs.cz/item/CS_URS_2025_01/767651113</t>
  </si>
  <si>
    <t>"vrata V01" 2</t>
  </si>
  <si>
    <t>101</t>
  </si>
  <si>
    <t>5534587.R.V03</t>
  </si>
  <si>
    <t>V03 - vrata sekční plná z lamel tl. 42 mm velikosti 3600/3000 mm, 2 ks (SPU 42, bez_x000D_
integrovaných dveří, povrch Micrograin), RAL 7037_x000D_
- kompletní dodávka včetně požadovaného příslušenství - ozn. V03</t>
  </si>
  <si>
    <t>-269791413</t>
  </si>
  <si>
    <t>102</t>
  </si>
  <si>
    <t>998767101</t>
  </si>
  <si>
    <t>Přesun hmot pro zámečnické konstrukce stanovený z hmotnosti přesunovaného materiálu vodorovná dopravní vzdálenost do 50 m základní v objektech výšky do 6 m</t>
  </si>
  <si>
    <t>-749475041</t>
  </si>
  <si>
    <t>https://podminky.urs.cz/item/CS_URS_2025_01/998767101</t>
  </si>
  <si>
    <t>789</t>
  </si>
  <si>
    <t>Povrchové úpravy ocelových konstrukcí a technologických zařízení</t>
  </si>
  <si>
    <t>103</t>
  </si>
  <si>
    <t>789221110.R</t>
  </si>
  <si>
    <t>Provedení otryskání ocelových konstrukcí - kompletní provedení včetně dodávky materiálu</t>
  </si>
  <si>
    <t>2125147376</t>
  </si>
  <si>
    <t>"viz PD statiky - výkaz oceli" 237,10</t>
  </si>
  <si>
    <t>Práce a dodávky M</t>
  </si>
  <si>
    <t>43-M</t>
  </si>
  <si>
    <t>Montáž ocelových konstrukcí</t>
  </si>
  <si>
    <t>104</t>
  </si>
  <si>
    <t>431171116.R</t>
  </si>
  <si>
    <t>Výroba, dodávka a montáž ocelových kcí - kompletní provedení dle PD statiky</t>
  </si>
  <si>
    <t>-1354428790</t>
  </si>
  <si>
    <t>"viz PD statiky - výkaz oceli" 8164,90*0,001</t>
  </si>
  <si>
    <t>D.1.4.e - Elektroinstalace, ochrana před bleskem</t>
  </si>
  <si>
    <t>M - M</t>
  </si>
  <si>
    <t xml:space="preserve">    21-M-01 - Svítidla včetně zdrojů, poplatku za recyklaci a montáže</t>
  </si>
  <si>
    <t xml:space="preserve">    21-M-02 - Elektroinstalace - materiál a montáže</t>
  </si>
  <si>
    <t xml:space="preserve">    21-M-03 - Dozbrojení stávajícího rozvaděče HRP0</t>
  </si>
  <si>
    <t xml:space="preserve">    21-M-04 - Rozvaděč skladů  (10kA)</t>
  </si>
  <si>
    <t xml:space="preserve">    21-M-05 - Ochrana před bleskem (Hromosvod)</t>
  </si>
  <si>
    <t xml:space="preserve">      D4 - Jímací vedení</t>
  </si>
  <si>
    <t xml:space="preserve">      D5 - Svody</t>
  </si>
  <si>
    <t xml:space="preserve">      D6 - Uzemnění</t>
  </si>
  <si>
    <t xml:space="preserve">      D7 - Společné položky pro ochranu před bleskem</t>
  </si>
  <si>
    <t>21-M-01</t>
  </si>
  <si>
    <t>Svítidla včetně zdrojů, poplatku za recyklaci a montáže</t>
  </si>
  <si>
    <t>A1</t>
  </si>
  <si>
    <t>Plastové interiérové LED svítidlo na přisazení ke stropu nebo na stěnu s nárazuvzdorným difuzorem z translucentního polykarbonátu, 1 x LEDLine, 38W, 5880lm, Ra80, 4000K, IP66.</t>
  </si>
  <si>
    <t>ks</t>
  </si>
  <si>
    <t>-765305943</t>
  </si>
  <si>
    <t>A1N</t>
  </si>
  <si>
    <t>Plastové interiérové LED svítidlo na přisazení ke stropu nebo na stěnu s nárazuvzdorným difuzorem z translucentního polykarbonátu, 1 x LEDLine, 38W, 5880lm, Ra80, 4000K, IP66 1h. nouzový modul s autotestem.</t>
  </si>
  <si>
    <t>1828620307</t>
  </si>
  <si>
    <t>A2</t>
  </si>
  <si>
    <t>Plastové interiérové LED svítidlo na přisazení ke stropu nebo na stěnu s nárazuvzdorným difuzorem z translucentního polykarbonátu, 1 x LEDLine, 45W, 7280lm, Ra80, 4000K, IP66.</t>
  </si>
  <si>
    <t>1420660286</t>
  </si>
  <si>
    <t>A2N</t>
  </si>
  <si>
    <t>Plastové interiérové LED svítidlo na přisazení ke stropu nebo na stěnu s nárazuvzdorným difuzorem z translucentního polykarbonátu, 1 x LEDLine, 45W, 7280lm, Ra80, 4000K, IP66 1h. nouzový modul s autotestem.</t>
  </si>
  <si>
    <t>1561134145</t>
  </si>
  <si>
    <t>C1</t>
  </si>
  <si>
    <t>LED svítidlo s asymetrickým reflektorem IP66, 1 x LED, 35W, 4560lm, Ra80, 4000K</t>
  </si>
  <si>
    <t>434513155</t>
  </si>
  <si>
    <t>1.2</t>
  </si>
  <si>
    <t>Drobný pomocný materiál (3% z celkové ceny materiálu)</t>
  </si>
  <si>
    <t>%</t>
  </si>
  <si>
    <t>-925691546</t>
  </si>
  <si>
    <t>1.3</t>
  </si>
  <si>
    <t>Přesun materiálu (3% z celkové ceny materiálu)</t>
  </si>
  <si>
    <t>306764137</t>
  </si>
  <si>
    <t>21-M-02</t>
  </si>
  <si>
    <t>Elektroinstalace - materiál a montáže</t>
  </si>
  <si>
    <t>2.1</t>
  </si>
  <si>
    <t>Rozvodná krabice nástěná IP54 pro svorkování a odbočování kabelů typu CYKY, se svorkovnicí a průchodkami.</t>
  </si>
  <si>
    <t>2.2</t>
  </si>
  <si>
    <t>Spínač jednopólový v provedení na omítku, 10A/230V, barva bílá, plastové samozhášivé provedení, zapojení 1, krytí IP44</t>
  </si>
  <si>
    <t>2.3</t>
  </si>
  <si>
    <t>Schodišťový přepínač v provedení na omítku, 10A/230V, barva bílá, plastové provedení, samozhášivé, zapojení 6, krytí IP44</t>
  </si>
  <si>
    <t>2.4</t>
  </si>
  <si>
    <t>Infrapasivní automatiký spínač 180 stupňů IP44</t>
  </si>
  <si>
    <t>2.5</t>
  </si>
  <si>
    <t>Zásuvka jednonásobná jednofázová s ochranným kolíkem v provedení na omítku, 16A/230V, barva bílá, krytí IP 44</t>
  </si>
  <si>
    <t>2.6</t>
  </si>
  <si>
    <t>Zásuvka trojfázová v provedení na omítku, 16A/3P+N+PE, 380-415V AC, plastové provedení, samozhášivé, IP44.</t>
  </si>
  <si>
    <t>2.7</t>
  </si>
  <si>
    <t>Zásuvková skříň vybavená 2x16A/230V, 1x16A/400V, ve skříni pro jednotlivé zásuvky proudové chrániče.</t>
  </si>
  <si>
    <t>2.8</t>
  </si>
  <si>
    <t>Kabel CYKY-O 2x1,5</t>
  </si>
  <si>
    <t>2.9</t>
  </si>
  <si>
    <t>Kabel CYKY-O 3x1,5</t>
  </si>
  <si>
    <t>2.10</t>
  </si>
  <si>
    <t>Kabel CYKY-J 3x1,5</t>
  </si>
  <si>
    <t>2.11</t>
  </si>
  <si>
    <t>Kabel CYKY-J 5x1,5</t>
  </si>
  <si>
    <t>2.12</t>
  </si>
  <si>
    <t>Kabel CYKY-J 3x2,5</t>
  </si>
  <si>
    <t>2.13</t>
  </si>
  <si>
    <t>Kabel CYKY-J 5x2,5</t>
  </si>
  <si>
    <t>2.14</t>
  </si>
  <si>
    <t>Kabel CYKY-J 5x4</t>
  </si>
  <si>
    <t>2.15</t>
  </si>
  <si>
    <t>Kabel CYKY-J 4x16</t>
  </si>
  <si>
    <t>2.16</t>
  </si>
  <si>
    <t>Vodič CY6 zelenožlutý</t>
  </si>
  <si>
    <t>2.17</t>
  </si>
  <si>
    <t>Vodič CY10 zelenožlutý</t>
  </si>
  <si>
    <t>2.18</t>
  </si>
  <si>
    <t>Ekvipotencionální svorkovnice, slouží pro hlavní pospojování, k vyrovnání nulového potenciálu.</t>
  </si>
  <si>
    <t>2.19</t>
  </si>
  <si>
    <t>Protipožární prostup E60 ve stavební konstrukci s atestem</t>
  </si>
  <si>
    <t>2.20</t>
  </si>
  <si>
    <t>El.instal. trubka PE25 pevná + kotvení + příchytky</t>
  </si>
  <si>
    <t>2.21</t>
  </si>
  <si>
    <t>Drátěný kabelový žlab 60/60 pozinkovaný vedený pod stropem + nosná konstrukce žlabu</t>
  </si>
  <si>
    <t>2.22</t>
  </si>
  <si>
    <t>Elektroinstalační lišta bílá 60/40</t>
  </si>
  <si>
    <t>2.23</t>
  </si>
  <si>
    <t>Montážní plošina do 5m</t>
  </si>
  <si>
    <t>den</t>
  </si>
  <si>
    <t>2.24</t>
  </si>
  <si>
    <t>Průraz cihelnou zdí 300-500mm. Včetně úklidu a likvidace sutě.</t>
  </si>
  <si>
    <t>2.25</t>
  </si>
  <si>
    <t>Vysekání rýhy v cihelných zdech hloubka 3cm šířka do 7cm včetně úklidu a likvidace sutě</t>
  </si>
  <si>
    <t>2.26</t>
  </si>
  <si>
    <t>Vyplnění a omítnutí rýhy v cihelných zdech hloubka 3cm šířka do 7cm, včetně materiálu</t>
  </si>
  <si>
    <t>2.27</t>
  </si>
  <si>
    <t>Rozebrání a opětovné položení stávající zámkové dlažby</t>
  </si>
  <si>
    <t>2.28</t>
  </si>
  <si>
    <t>Podklad komunikací ze štěrkopísku do 15cm</t>
  </si>
  <si>
    <t>2.29</t>
  </si>
  <si>
    <t>Výkop rýhy 50x110 volný terén 4.třída</t>
  </si>
  <si>
    <t>2.30</t>
  </si>
  <si>
    <t>Zához rýhy 50x110 4.třída</t>
  </si>
  <si>
    <t>2.31</t>
  </si>
  <si>
    <t>Trubka s vysokou mechanickou odolností 120/100</t>
  </si>
  <si>
    <t>2.32</t>
  </si>
  <si>
    <t>Hutnění zeminy</t>
  </si>
  <si>
    <t>2.33</t>
  </si>
  <si>
    <t>Fólie + položení</t>
  </si>
  <si>
    <t>2.34</t>
  </si>
  <si>
    <t>Pískové lože</t>
  </si>
  <si>
    <t>2.35</t>
  </si>
  <si>
    <t>Vytvoření pískového lože</t>
  </si>
  <si>
    <t>2.36</t>
  </si>
  <si>
    <t>Geodetické zaměření</t>
  </si>
  <si>
    <t>2.37</t>
  </si>
  <si>
    <t>Ukončení drátu do 6mm2</t>
  </si>
  <si>
    <t>2.38</t>
  </si>
  <si>
    <t>Ukončení kabelu do 35mm2</t>
  </si>
  <si>
    <t>2.39</t>
  </si>
  <si>
    <t>Ukončení kabelu do 3x4mm2</t>
  </si>
  <si>
    <t>2.40</t>
  </si>
  <si>
    <t>Ukončení kabelu do 5x4mm2</t>
  </si>
  <si>
    <t>2.41</t>
  </si>
  <si>
    <t>Ukončení kabelu do 4x25mm2</t>
  </si>
  <si>
    <t>2.42</t>
  </si>
  <si>
    <t>Montáž rozvodnice do 50kg</t>
  </si>
  <si>
    <t>2.43</t>
  </si>
  <si>
    <t>Celkem mezisoučet</t>
  </si>
  <si>
    <t>2.44</t>
  </si>
  <si>
    <t>2.45</t>
  </si>
  <si>
    <t>Přesun materiálu (5% z celkové ceny materiálu)</t>
  </si>
  <si>
    <t>2.46</t>
  </si>
  <si>
    <t>Stavební přípomoci (5% z celkové ceny montáží)</t>
  </si>
  <si>
    <t>2.47</t>
  </si>
  <si>
    <t>Revize el. zařízení</t>
  </si>
  <si>
    <t>2.48</t>
  </si>
  <si>
    <t>Zkouška a prohlídka rozvodných zařízení</t>
  </si>
  <si>
    <t>2.49</t>
  </si>
  <si>
    <t>Vypracování dokumentace skutečného provedení</t>
  </si>
  <si>
    <t>2.50</t>
  </si>
  <si>
    <t>Proškolení obsluhy</t>
  </si>
  <si>
    <t>21-M-03</t>
  </si>
  <si>
    <t>Dozbrojení stávajícího rozvaděče HRP0</t>
  </si>
  <si>
    <t>3.1</t>
  </si>
  <si>
    <t>Jistič třípólový B40/3</t>
  </si>
  <si>
    <t>3.2</t>
  </si>
  <si>
    <t>Řadová svorka 16 mm2</t>
  </si>
  <si>
    <t>3.3</t>
  </si>
  <si>
    <t>Popis přístrojů, svorek a okruhů</t>
  </si>
  <si>
    <t>106</t>
  </si>
  <si>
    <t>3.4</t>
  </si>
  <si>
    <t>108</t>
  </si>
  <si>
    <t>3.5</t>
  </si>
  <si>
    <t>110</t>
  </si>
  <si>
    <t>3.6</t>
  </si>
  <si>
    <t>112</t>
  </si>
  <si>
    <t>3.7</t>
  </si>
  <si>
    <t>Montáž rozvodnice (30% z celkové ceny materiálu)</t>
  </si>
  <si>
    <t>h</t>
  </si>
  <si>
    <t>114</t>
  </si>
  <si>
    <t>3.8</t>
  </si>
  <si>
    <t>Protokol o kusové zkoušce a kompletnosti rozvaděče</t>
  </si>
  <si>
    <t>116</t>
  </si>
  <si>
    <t>21-M-04</t>
  </si>
  <si>
    <t>Rozvaděč skladů  (10kA)</t>
  </si>
  <si>
    <t>4.1</t>
  </si>
  <si>
    <t>Oceloplechová nástěnná rozvodnice 600 x 900 x 250 mm, včetně montážní desky s lištami a krycími panely. Světle šedá barva, krytí IP30/20.</t>
  </si>
  <si>
    <t>118</t>
  </si>
  <si>
    <t>4.2</t>
  </si>
  <si>
    <t>Instalační hlavní vypínač na lištu 63A, 3P</t>
  </si>
  <si>
    <t>120</t>
  </si>
  <si>
    <t>4.3</t>
  </si>
  <si>
    <t>Svodič přepětí BC TNC 275/12,5</t>
  </si>
  <si>
    <t>122</t>
  </si>
  <si>
    <t>4.4</t>
  </si>
  <si>
    <t>Digitální elektroměr 3-fázový 1-tarifní,přímé měření 10-100A</t>
  </si>
  <si>
    <t>124</t>
  </si>
  <si>
    <t>4.5</t>
  </si>
  <si>
    <t>Jistič s proudovým chráničem 10 kA, 1+N, B10A, 30 mA, A</t>
  </si>
  <si>
    <t>126</t>
  </si>
  <si>
    <t>4.6</t>
  </si>
  <si>
    <t>Jistič jednopólový B16/1</t>
  </si>
  <si>
    <t>128</t>
  </si>
  <si>
    <t>4.7</t>
  </si>
  <si>
    <t>Jistič třípólový B16/3</t>
  </si>
  <si>
    <t>130</t>
  </si>
  <si>
    <t>4.8</t>
  </si>
  <si>
    <t>Jistič třípólový B20/3</t>
  </si>
  <si>
    <t>132</t>
  </si>
  <si>
    <t>4.9</t>
  </si>
  <si>
    <t>Proudový chránič 10 kA, 63 A, 4P, 30 mA, A</t>
  </si>
  <si>
    <t>134</t>
  </si>
  <si>
    <t>4.10</t>
  </si>
  <si>
    <t>Lišta propojovací 3-pólová/10mm²/1m</t>
  </si>
  <si>
    <t>136</t>
  </si>
  <si>
    <t>4.11</t>
  </si>
  <si>
    <t>Řadová svorka 2 až 4 mm2</t>
  </si>
  <si>
    <t>138</t>
  </si>
  <si>
    <t>4.12</t>
  </si>
  <si>
    <t>140</t>
  </si>
  <si>
    <t>4.13</t>
  </si>
  <si>
    <t>142</t>
  </si>
  <si>
    <t>4.14</t>
  </si>
  <si>
    <t>144</t>
  </si>
  <si>
    <t>4.15</t>
  </si>
  <si>
    <t>146</t>
  </si>
  <si>
    <t>4.16</t>
  </si>
  <si>
    <t>Přesun materiálu (2,5% z celkové ceny materiálu)</t>
  </si>
  <si>
    <t>148</t>
  </si>
  <si>
    <t>4.17</t>
  </si>
  <si>
    <t>150</t>
  </si>
  <si>
    <t>4.18</t>
  </si>
  <si>
    <t>152</t>
  </si>
  <si>
    <t>4.19</t>
  </si>
  <si>
    <t>Výrobní štítek</t>
  </si>
  <si>
    <t>154</t>
  </si>
  <si>
    <t>21-M-05</t>
  </si>
  <si>
    <t>Ochrana před bleskem (Hromosvod)</t>
  </si>
  <si>
    <t>D4</t>
  </si>
  <si>
    <t>Jímací vedení</t>
  </si>
  <si>
    <t>5.1</t>
  </si>
  <si>
    <t>Jímací vedení střecha - Drát AlMgSi 8</t>
  </si>
  <si>
    <t>156</t>
  </si>
  <si>
    <t>5.2</t>
  </si>
  <si>
    <t>JT - Jímací tyč 1500/16-10 mm včetně kotvení do krovu</t>
  </si>
  <si>
    <t>158</t>
  </si>
  <si>
    <t>5.3</t>
  </si>
  <si>
    <t>Svorka k JT - Pro připojení JT k vedení</t>
  </si>
  <si>
    <t>160</t>
  </si>
  <si>
    <t>5.4</t>
  </si>
  <si>
    <t>PV "falcovka" na střechu - Uchycení vedení na oplechování (atiku)</t>
  </si>
  <si>
    <t>162</t>
  </si>
  <si>
    <t>5.5</t>
  </si>
  <si>
    <t>SP - Svorka připojovací</t>
  </si>
  <si>
    <t>164</t>
  </si>
  <si>
    <t>5.6</t>
  </si>
  <si>
    <t>MV svorka - univerzální svorka pro spojení drát-drát</t>
  </si>
  <si>
    <t>166</t>
  </si>
  <si>
    <t>D5</t>
  </si>
  <si>
    <t>Svody</t>
  </si>
  <si>
    <t>5.7</t>
  </si>
  <si>
    <t>Drát AlMgSi 8 pro svody</t>
  </si>
  <si>
    <t>168</t>
  </si>
  <si>
    <t>5.8</t>
  </si>
  <si>
    <t>170</t>
  </si>
  <si>
    <t>5.9</t>
  </si>
  <si>
    <t>Skušební svorka SZ</t>
  </si>
  <si>
    <t>172</t>
  </si>
  <si>
    <t>5.10</t>
  </si>
  <si>
    <t>Označovací štítek pro svod ke ZS</t>
  </si>
  <si>
    <t>174</t>
  </si>
  <si>
    <t>5.11</t>
  </si>
  <si>
    <t>Zaváděcí tyč FeZn 16/10 s izolací</t>
  </si>
  <si>
    <t>176</t>
  </si>
  <si>
    <t>5.12</t>
  </si>
  <si>
    <t>Podpěra zaváděcí tyče</t>
  </si>
  <si>
    <t>178</t>
  </si>
  <si>
    <t>5.13</t>
  </si>
  <si>
    <t>Montážní plošina max. 5m</t>
  </si>
  <si>
    <t>180</t>
  </si>
  <si>
    <t>D6</t>
  </si>
  <si>
    <t>Uzemnění</t>
  </si>
  <si>
    <t>5.14</t>
  </si>
  <si>
    <t>Pásek FeZn 30x3,5 - Vrstva pozinku 70 mikrometrů</t>
  </si>
  <si>
    <t>182</t>
  </si>
  <si>
    <t>5.15</t>
  </si>
  <si>
    <t>Drát FeZn 10</t>
  </si>
  <si>
    <t>184</t>
  </si>
  <si>
    <t>5.16</t>
  </si>
  <si>
    <t>Svorka klínová - Napojení pásek-pásek</t>
  </si>
  <si>
    <t>186</t>
  </si>
  <si>
    <t>5.17</t>
  </si>
  <si>
    <t>Svorka klínová - Napojení pásek-drát</t>
  </si>
  <si>
    <t>188</t>
  </si>
  <si>
    <t>D7</t>
  </si>
  <si>
    <t>Společné položky pro ochranu před bleskem</t>
  </si>
  <si>
    <t>5.18</t>
  </si>
  <si>
    <t>Drobný pomocný materiál</t>
  </si>
  <si>
    <t>190</t>
  </si>
  <si>
    <t>5.19</t>
  </si>
  <si>
    <t>Celková revize objektu a měření</t>
  </si>
  <si>
    <t>192</t>
  </si>
  <si>
    <t>5.20</t>
  </si>
  <si>
    <t>Dokumentace skutečného stavu</t>
  </si>
  <si>
    <t>194</t>
  </si>
  <si>
    <t>105</t>
  </si>
  <si>
    <t>5.21</t>
  </si>
  <si>
    <t>Přesun materiálu</t>
  </si>
  <si>
    <t>196</t>
  </si>
  <si>
    <t>SO-02 - Bourací práce</t>
  </si>
  <si>
    <t xml:space="preserve">    997 - Přesun sutě</t>
  </si>
  <si>
    <t>113106193</t>
  </si>
  <si>
    <t>Rozebrání dlažeb vozovek a ploch s přemístěním hmot na skládku na vzdálenost do 3 m nebo s naložením na dopravní prostředek, s jakoukoliv výplní spár ručně z vegetační dlažby s ložem z kameniva betonové</t>
  </si>
  <si>
    <t>670669900</t>
  </si>
  <si>
    <t>https://podminky.urs.cz/item/CS_URS_2025_01/113106193</t>
  </si>
  <si>
    <t>113202111</t>
  </si>
  <si>
    <t>Vytrhání obrub s vybouráním lože, s přemístěním hmot na skládku na vzdálenost do 3 m nebo s naložením na dopravní prostředek z krajníků nebo obrubníků stojatých</t>
  </si>
  <si>
    <t>-1361679713</t>
  </si>
  <si>
    <t>https://podminky.urs.cz/item/CS_URS_2025_01/113202111</t>
  </si>
  <si>
    <t>961044111</t>
  </si>
  <si>
    <t>Bourání základů z betonu prostého</t>
  </si>
  <si>
    <t>1999231169</t>
  </si>
  <si>
    <t>https://podminky.urs.cz/item/CS_URS_2025_01/961044111</t>
  </si>
  <si>
    <t>"stávající objekt - základy" (11,358+9,85+8,82+2,01+3,05)*0,50*1,00</t>
  </si>
  <si>
    <t>962051116.R</t>
  </si>
  <si>
    <t>Bourání podezdívky ze ŽB tl do 150 mm</t>
  </si>
  <si>
    <t>-419203848</t>
  </si>
  <si>
    <t>"oplocení - podezdívka" 4,50*0,50*0,25</t>
  </si>
  <si>
    <t>965043441</t>
  </si>
  <si>
    <t>Bourání mazanin betonových s potěrem nebo teracem tl. do 150 mm, plochy přes 4 m2</t>
  </si>
  <si>
    <t>-649837667</t>
  </si>
  <si>
    <t>https://podminky.urs.cz/item/CS_URS_2025_01/965043441</t>
  </si>
  <si>
    <t>"stávající rampa" 11,60*0,15</t>
  </si>
  <si>
    <t>965049112</t>
  </si>
  <si>
    <t>Bourání mazanin Příplatek k cenám za bourání mazanin betonových se svařovanou sítí, tl. přes 100 mm</t>
  </si>
  <si>
    <t>633280562</t>
  </si>
  <si>
    <t>https://podminky.urs.cz/item/CS_URS_2025_01/965049112</t>
  </si>
  <si>
    <t>966072811</t>
  </si>
  <si>
    <t>Rozebrání oplocení z dílců rámových na ocelové sloupky, výšky přes 1 do 2 m</t>
  </si>
  <si>
    <t>2118165246</t>
  </si>
  <si>
    <t>https://podminky.urs.cz/item/CS_URS_2025_01/966072811</t>
  </si>
  <si>
    <t>981011312</t>
  </si>
  <si>
    <t>Demolice budov postupným rozebíráním z cihel, kamene, smíšeného nebo hrázděného zdiva, tvárnic na maltu vápennou nebo vápenocementovou s podílem konstrukcí přes 10 do 15 %</t>
  </si>
  <si>
    <t>-1587870286</t>
  </si>
  <si>
    <t>https://podminky.urs.cz/item/CS_URS_2025_01/981011312</t>
  </si>
  <si>
    <t>"stávající objekt" 70,00*4,70</t>
  </si>
  <si>
    <t>981511114</t>
  </si>
  <si>
    <t>Demolice konstrukcí objektů postupným rozebíráním konstrukcí ze železobetonu</t>
  </si>
  <si>
    <t>652816266</t>
  </si>
  <si>
    <t>https://podminky.urs.cz/item/CS_URS_2025_01/981511114</t>
  </si>
  <si>
    <t>"stávající objekt - podlaha" 70,00*0,20</t>
  </si>
  <si>
    <t>997</t>
  </si>
  <si>
    <t>Přesun sutě</t>
  </si>
  <si>
    <t>997006002</t>
  </si>
  <si>
    <t>Úprava stavebního odpadu třídění strojové</t>
  </si>
  <si>
    <t>-716449917</t>
  </si>
  <si>
    <t>https://podminky.urs.cz/item/CS_URS_2025_01/997006002</t>
  </si>
  <si>
    <t>997013509</t>
  </si>
  <si>
    <t>Odvoz suti a vybouraných hmot na skládku nebo meziskládku se složením, na vzdálenost Příplatek k ceně za každý další započatý 1 km přes 1 km</t>
  </si>
  <si>
    <t>-934093172</t>
  </si>
  <si>
    <t>https://podminky.urs.cz/item/CS_URS_2025_01/997013509</t>
  </si>
  <si>
    <t>178,063*10 'Přepočtené koeficientem množství</t>
  </si>
  <si>
    <t>997013511</t>
  </si>
  <si>
    <t>Odvoz suti a vybouraných hmot z meziskládky na skládku s naložením a se složením, na vzdálenost do 1 km</t>
  </si>
  <si>
    <t>-1912090037</t>
  </si>
  <si>
    <t>https://podminky.urs.cz/item/CS_URS_2025_01/997013511</t>
  </si>
  <si>
    <t>997013631</t>
  </si>
  <si>
    <t>Poplatek za uložení stavebního odpadu na skládce (skládkovné) směsného stavebního a demoličního zatříděného do Katalogu odpadů pod kódem 17 09 04</t>
  </si>
  <si>
    <t>922390425</t>
  </si>
  <si>
    <t>https://podminky.urs.cz/item/CS_URS_2025_01/997013631</t>
  </si>
  <si>
    <t>178,063*0,1 'Přepočtené koeficientem množství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</si>
  <si>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</si>
  <si>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</si>
  <si>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2067013627</t>
  </si>
  <si>
    <t>https://podminky.urs.cz/item/CS_URS_2025_01/997013869</t>
  </si>
  <si>
    <t>178,063*0,9 'Přepočtené koeficientem množství</t>
  </si>
  <si>
    <t>VRN - Vedlejší rozpočové náklady a náklady spojené s umístěním stavby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</si>
  <si>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</si>
  <si>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</si>
  <si>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</si>
  <si>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</si>
  <si>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</si>
  <si>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</si>
  <si>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</si>
  <si>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</si>
  <si>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012344000</t>
  </si>
  <si>
    <t>Vytyčovací práce</t>
  </si>
  <si>
    <t>Kč</t>
  </si>
  <si>
    <t>1024</t>
  </si>
  <si>
    <t>-2059771667</t>
  </si>
  <si>
    <t>https://podminky.urs.cz/item/CS_URS_2025_01/012344000</t>
  </si>
  <si>
    <t>012444000</t>
  </si>
  <si>
    <t>Geodetické měření skutečného provedení stavby</t>
  </si>
  <si>
    <t>-956623867</t>
  </si>
  <si>
    <t>https://podminky.urs.cz/item/CS_URS_2025_01/012444000</t>
  </si>
  <si>
    <t>013254000</t>
  </si>
  <si>
    <t>Dokumentace skutečného provedení stavby</t>
  </si>
  <si>
    <t>-1324075784</t>
  </si>
  <si>
    <t>https://podminky.urs.cz/item/CS_URS_2025_01/013254000</t>
  </si>
  <si>
    <t>VRN3</t>
  </si>
  <si>
    <t>Zařízení staveniště</t>
  </si>
  <si>
    <t>032002000</t>
  </si>
  <si>
    <t>Vybavení staveniště</t>
  </si>
  <si>
    <t>1756609488</t>
  </si>
  <si>
    <t>https://podminky.urs.cz/item/CS_URS_2025_01/032002000</t>
  </si>
  <si>
    <t>VRN4</t>
  </si>
  <si>
    <t>Inženýrská činnost</t>
  </si>
  <si>
    <t>VRN7</t>
  </si>
  <si>
    <t>Provozní vlivy</t>
  </si>
  <si>
    <t>071103000</t>
  </si>
  <si>
    <t>Provoz investora</t>
  </si>
  <si>
    <t>-1079690305</t>
  </si>
  <si>
    <t>https://podminky.urs.cz/item/CS_URS_2025_01/071103000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</si>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</sst>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8" fillId="0" borderId="0" xfId="0" applyFont="1" applyAlignment="1" applyProtection="1"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12" xfId="0" applyFon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3" borderId="15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 applyProtection="1">
      <alignment vertical="center"/>
    </xf>
    <xf numFmtId="0" fontId="37" fillId="3" borderId="15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2" fillId="3" borderId="20" xfId="0" applyFont="1" applyFill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444151111" TargetMode="External"/><Relationship Id="rId21" Type="http://schemas.openxmlformats.org/officeDocument/2006/relationships/hyperlink" Target="https://podminky.urs.cz/item/CS_URS_2025_01/317321511" TargetMode="External"/><Relationship Id="rId42" Type="http://schemas.openxmlformats.org/officeDocument/2006/relationships/hyperlink" Target="https://podminky.urs.cz/item/CS_URS_2025_01/631362021" TargetMode="External"/><Relationship Id="rId47" Type="http://schemas.openxmlformats.org/officeDocument/2006/relationships/hyperlink" Target="https://podminky.urs.cz/item/CS_URS_2025_01/637211134" TargetMode="External"/><Relationship Id="rId63" Type="http://schemas.openxmlformats.org/officeDocument/2006/relationships/hyperlink" Target="https://podminky.urs.cz/item/CS_URS_2025_01/998711101" TargetMode="External"/><Relationship Id="rId68" Type="http://schemas.openxmlformats.org/officeDocument/2006/relationships/hyperlink" Target="https://podminky.urs.cz/item/CS_URS_2025_01/998751101" TargetMode="External"/><Relationship Id="rId2" Type="http://schemas.openxmlformats.org/officeDocument/2006/relationships/hyperlink" Target="https://podminky.urs.cz/item/CS_URS_2025_01/132351102" TargetMode="External"/><Relationship Id="rId16" Type="http://schemas.openxmlformats.org/officeDocument/2006/relationships/hyperlink" Target="https://podminky.urs.cz/item/CS_URS_2025_01/311321817" TargetMode="External"/><Relationship Id="rId29" Type="http://schemas.openxmlformats.org/officeDocument/2006/relationships/hyperlink" Target="https://podminky.urs.cz/item/CS_URS_2025_01/564760101" TargetMode="External"/><Relationship Id="rId11" Type="http://schemas.openxmlformats.org/officeDocument/2006/relationships/hyperlink" Target="https://podminky.urs.cz/item/CS_URS_2025_01/274351121" TargetMode="External"/><Relationship Id="rId24" Type="http://schemas.openxmlformats.org/officeDocument/2006/relationships/hyperlink" Target="https://podminky.urs.cz/item/CS_URS_2025_01/430321616" TargetMode="External"/><Relationship Id="rId32" Type="http://schemas.openxmlformats.org/officeDocument/2006/relationships/hyperlink" Target="https://podminky.urs.cz/item/CS_URS_2025_01/622211011" TargetMode="External"/><Relationship Id="rId37" Type="http://schemas.openxmlformats.org/officeDocument/2006/relationships/hyperlink" Target="https://podminky.urs.cz/item/CS_URS_2025_01/631311134" TargetMode="External"/><Relationship Id="rId40" Type="http://schemas.openxmlformats.org/officeDocument/2006/relationships/hyperlink" Target="https://podminky.urs.cz/item/CS_URS_2025_01/631319013" TargetMode="External"/><Relationship Id="rId45" Type="http://schemas.openxmlformats.org/officeDocument/2006/relationships/hyperlink" Target="https://podminky.urs.cz/item/CS_URS_2025_01/635111241" TargetMode="External"/><Relationship Id="rId53" Type="http://schemas.openxmlformats.org/officeDocument/2006/relationships/hyperlink" Target="https://podminky.urs.cz/item/CS_URS_2025_01/949101111" TargetMode="External"/><Relationship Id="rId58" Type="http://schemas.openxmlformats.org/officeDocument/2006/relationships/hyperlink" Target="https://podminky.urs.cz/item/CS_URS_2025_01/711112002" TargetMode="External"/><Relationship Id="rId66" Type="http://schemas.openxmlformats.org/officeDocument/2006/relationships/hyperlink" Target="https://podminky.urs.cz/item/CS_URS_2025_01/998721101" TargetMode="External"/><Relationship Id="rId74" Type="http://schemas.openxmlformats.org/officeDocument/2006/relationships/hyperlink" Target="https://podminky.urs.cz/item/CS_URS_2025_01/998767101" TargetMode="External"/><Relationship Id="rId5" Type="http://schemas.openxmlformats.org/officeDocument/2006/relationships/hyperlink" Target="https://podminky.urs.cz/item/CS_URS_2025_01/167151112" TargetMode="External"/><Relationship Id="rId61" Type="http://schemas.openxmlformats.org/officeDocument/2006/relationships/hyperlink" Target="https://podminky.urs.cz/item/CS_URS_2025_01/711161222" TargetMode="External"/><Relationship Id="rId19" Type="http://schemas.openxmlformats.org/officeDocument/2006/relationships/hyperlink" Target="https://podminky.urs.cz/item/CS_URS_2025_01/311351911" TargetMode="External"/><Relationship Id="rId14" Type="http://schemas.openxmlformats.org/officeDocument/2006/relationships/hyperlink" Target="https://podminky.urs.cz/item/CS_URS_2025_01/279113142" TargetMode="External"/><Relationship Id="rId22" Type="http://schemas.openxmlformats.org/officeDocument/2006/relationships/hyperlink" Target="https://podminky.urs.cz/item/CS_URS_2025_01/317361821" TargetMode="External"/><Relationship Id="rId27" Type="http://schemas.openxmlformats.org/officeDocument/2006/relationships/hyperlink" Target="https://podminky.urs.cz/item/CS_URS_2025_01/564231011" TargetMode="External"/><Relationship Id="rId30" Type="http://schemas.openxmlformats.org/officeDocument/2006/relationships/hyperlink" Target="https://podminky.urs.cz/item/CS_URS_2025_01/596212312" TargetMode="External"/><Relationship Id="rId35" Type="http://schemas.openxmlformats.org/officeDocument/2006/relationships/hyperlink" Target="https://podminky.urs.cz/item/CS_URS_2025_01/622511012" TargetMode="External"/><Relationship Id="rId43" Type="http://schemas.openxmlformats.org/officeDocument/2006/relationships/hyperlink" Target="https://podminky.urs.cz/item/CS_URS_2025_01/633111112" TargetMode="External"/><Relationship Id="rId48" Type="http://schemas.openxmlformats.org/officeDocument/2006/relationships/hyperlink" Target="https://podminky.urs.cz/item/CS_URS_2025_01/637311122" TargetMode="External"/><Relationship Id="rId56" Type="http://schemas.openxmlformats.org/officeDocument/2006/relationships/hyperlink" Target="https://podminky.urs.cz/item/CS_URS_2025_01/711111001" TargetMode="External"/><Relationship Id="rId64" Type="http://schemas.openxmlformats.org/officeDocument/2006/relationships/hyperlink" Target="https://podminky.urs.cz/item/CS_URS_2025_01/721173317" TargetMode="External"/><Relationship Id="rId69" Type="http://schemas.openxmlformats.org/officeDocument/2006/relationships/hyperlink" Target="https://podminky.urs.cz/item/CS_URS_2025_01/764541407" TargetMode="External"/><Relationship Id="rId8" Type="http://schemas.openxmlformats.org/officeDocument/2006/relationships/hyperlink" Target="https://podminky.urs.cz/item/CS_URS_2025_01/174151101" TargetMode="External"/><Relationship Id="rId51" Type="http://schemas.openxmlformats.org/officeDocument/2006/relationships/hyperlink" Target="https://podminky.urs.cz/item/CS_URS_2025_01/941221211" TargetMode="External"/><Relationship Id="rId72" Type="http://schemas.openxmlformats.org/officeDocument/2006/relationships/hyperlink" Target="https://podminky.urs.cz/item/CS_URS_2025_01/767651112" TargetMode="External"/><Relationship Id="rId3" Type="http://schemas.openxmlformats.org/officeDocument/2006/relationships/hyperlink" Target="https://podminky.urs.cz/item/CS_URS_2025_01/162251122" TargetMode="External"/><Relationship Id="rId12" Type="http://schemas.openxmlformats.org/officeDocument/2006/relationships/hyperlink" Target="https://podminky.urs.cz/item/CS_URS_2025_01/274351122" TargetMode="External"/><Relationship Id="rId17" Type="http://schemas.openxmlformats.org/officeDocument/2006/relationships/hyperlink" Target="https://podminky.urs.cz/item/CS_URS_2025_01/311351121" TargetMode="External"/><Relationship Id="rId25" Type="http://schemas.openxmlformats.org/officeDocument/2006/relationships/hyperlink" Target="https://podminky.urs.cz/item/CS_URS_2025_01/430361821" TargetMode="External"/><Relationship Id="rId33" Type="http://schemas.openxmlformats.org/officeDocument/2006/relationships/hyperlink" Target="https://podminky.urs.cz/item/CS_URS_2025_01/622211011" TargetMode="External"/><Relationship Id="rId38" Type="http://schemas.openxmlformats.org/officeDocument/2006/relationships/hyperlink" Target="https://podminky.urs.cz/item/CS_URS_2025_01/631311135" TargetMode="External"/><Relationship Id="rId46" Type="http://schemas.openxmlformats.org/officeDocument/2006/relationships/hyperlink" Target="https://podminky.urs.cz/item/CS_URS_2025_01/635111242" TargetMode="External"/><Relationship Id="rId59" Type="http://schemas.openxmlformats.org/officeDocument/2006/relationships/hyperlink" Target="https://podminky.urs.cz/item/CS_URS_2025_01/711141559" TargetMode="External"/><Relationship Id="rId67" Type="http://schemas.openxmlformats.org/officeDocument/2006/relationships/hyperlink" Target="https://podminky.urs.cz/item/CS_URS_2025_01/751398024" TargetMode="External"/><Relationship Id="rId20" Type="http://schemas.openxmlformats.org/officeDocument/2006/relationships/hyperlink" Target="https://podminky.urs.cz/item/CS_URS_2025_01/311361821" TargetMode="External"/><Relationship Id="rId41" Type="http://schemas.openxmlformats.org/officeDocument/2006/relationships/hyperlink" Target="https://podminky.urs.cz/item/CS_URS_2025_01/631319023" TargetMode="External"/><Relationship Id="rId54" Type="http://schemas.openxmlformats.org/officeDocument/2006/relationships/hyperlink" Target="https://podminky.urs.cz/item/CS_URS_2025_01/952901111" TargetMode="External"/><Relationship Id="rId62" Type="http://schemas.openxmlformats.org/officeDocument/2006/relationships/hyperlink" Target="https://podminky.urs.cz/item/CS_URS_2025_01/711471301" TargetMode="External"/><Relationship Id="rId70" Type="http://schemas.openxmlformats.org/officeDocument/2006/relationships/hyperlink" Target="https://podminky.urs.cz/item/CS_URS_2025_01/764548425" TargetMode="External"/><Relationship Id="rId75" Type="http://schemas.openxmlformats.org/officeDocument/2006/relationships/printerSettings" Target="../printerSettings/printerSettings1.bin"/><Relationship Id="rId1" Type="http://schemas.openxmlformats.org/officeDocument/2006/relationships/hyperlink" Target="https://podminky.urs.cz/item/CS_URS_2025_01/122351103" TargetMode="External"/><Relationship Id="rId6" Type="http://schemas.openxmlformats.org/officeDocument/2006/relationships/hyperlink" Target="https://podminky.urs.cz/item/CS_URS_2025_01/171152501" TargetMode="External"/><Relationship Id="rId15" Type="http://schemas.openxmlformats.org/officeDocument/2006/relationships/hyperlink" Target="https://podminky.urs.cz/item/CS_URS_2025_01/279113144" TargetMode="External"/><Relationship Id="rId23" Type="http://schemas.openxmlformats.org/officeDocument/2006/relationships/hyperlink" Target="https://podminky.urs.cz/item/CS_URS_2025_01/342151111" TargetMode="External"/><Relationship Id="rId28" Type="http://schemas.openxmlformats.org/officeDocument/2006/relationships/hyperlink" Target="https://podminky.urs.cz/item/CS_URS_2025_01/564710003" TargetMode="External"/><Relationship Id="rId36" Type="http://schemas.openxmlformats.org/officeDocument/2006/relationships/hyperlink" Target="https://podminky.urs.cz/item/CS_URS_2025_01/631311123" TargetMode="External"/><Relationship Id="rId49" Type="http://schemas.openxmlformats.org/officeDocument/2006/relationships/hyperlink" Target="https://podminky.urs.cz/item/CS_URS_2025_01/919726121" TargetMode="External"/><Relationship Id="rId57" Type="http://schemas.openxmlformats.org/officeDocument/2006/relationships/hyperlink" Target="https://podminky.urs.cz/item/CS_URS_2025_01/711112001" TargetMode="External"/><Relationship Id="rId10" Type="http://schemas.openxmlformats.org/officeDocument/2006/relationships/hyperlink" Target="https://podminky.urs.cz/item/CS_URS_2025_01/274322511" TargetMode="External"/><Relationship Id="rId31" Type="http://schemas.openxmlformats.org/officeDocument/2006/relationships/hyperlink" Target="https://podminky.urs.cz/item/CS_URS_2025_01/622151001" TargetMode="External"/><Relationship Id="rId44" Type="http://schemas.openxmlformats.org/officeDocument/2006/relationships/hyperlink" Target="https://podminky.urs.cz/item/CS_URS_2025_01/635111215" TargetMode="External"/><Relationship Id="rId52" Type="http://schemas.openxmlformats.org/officeDocument/2006/relationships/hyperlink" Target="https://podminky.urs.cz/item/CS_URS_2025_01/941221811" TargetMode="External"/><Relationship Id="rId60" Type="http://schemas.openxmlformats.org/officeDocument/2006/relationships/hyperlink" Target="https://podminky.urs.cz/item/CS_URS_2025_01/711142559" TargetMode="External"/><Relationship Id="rId65" Type="http://schemas.openxmlformats.org/officeDocument/2006/relationships/hyperlink" Target="https://podminky.urs.cz/item/CS_URS_2025_01/721241103" TargetMode="External"/><Relationship Id="rId73" Type="http://schemas.openxmlformats.org/officeDocument/2006/relationships/hyperlink" Target="https://podminky.urs.cz/item/CS_URS_2025_01/767651113" TargetMode="External"/><Relationship Id="rId4" Type="http://schemas.openxmlformats.org/officeDocument/2006/relationships/hyperlink" Target="https://podminky.urs.cz/item/CS_URS_2025_01/162751137" TargetMode="External"/><Relationship Id="rId9" Type="http://schemas.openxmlformats.org/officeDocument/2006/relationships/hyperlink" Target="https://podminky.urs.cz/item/CS_URS_2025_01/274313511" TargetMode="External"/><Relationship Id="rId13" Type="http://schemas.openxmlformats.org/officeDocument/2006/relationships/hyperlink" Target="https://podminky.urs.cz/item/CS_URS_2025_01/274361821" TargetMode="External"/><Relationship Id="rId18" Type="http://schemas.openxmlformats.org/officeDocument/2006/relationships/hyperlink" Target="https://podminky.urs.cz/item/CS_URS_2025_01/311351122" TargetMode="External"/><Relationship Id="rId39" Type="http://schemas.openxmlformats.org/officeDocument/2006/relationships/hyperlink" Target="https://podminky.urs.cz/item/CS_URS_2025_01/631319012" TargetMode="External"/><Relationship Id="rId34" Type="http://schemas.openxmlformats.org/officeDocument/2006/relationships/hyperlink" Target="https://podminky.urs.cz/item/CS_URS_2025_01/622511112" TargetMode="External"/><Relationship Id="rId50" Type="http://schemas.openxmlformats.org/officeDocument/2006/relationships/hyperlink" Target="https://podminky.urs.cz/item/CS_URS_2025_01/941221111" TargetMode="External"/><Relationship Id="rId55" Type="http://schemas.openxmlformats.org/officeDocument/2006/relationships/hyperlink" Target="https://podminky.urs.cz/item/CS_URS_2025_01/998011001" TargetMode="External"/><Relationship Id="rId76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171201231" TargetMode="External"/><Relationship Id="rId71" Type="http://schemas.openxmlformats.org/officeDocument/2006/relationships/hyperlink" Target="https://podminky.urs.cz/item/CS_URS_2025_01/998764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81511114" TargetMode="External"/><Relationship Id="rId13" Type="http://schemas.openxmlformats.org/officeDocument/2006/relationships/hyperlink" Target="https://podminky.urs.cz/item/CS_URS_2025_01/997013869" TargetMode="External"/><Relationship Id="rId3" Type="http://schemas.openxmlformats.org/officeDocument/2006/relationships/hyperlink" Target="https://podminky.urs.cz/item/CS_URS_2025_01/961044111" TargetMode="External"/><Relationship Id="rId7" Type="http://schemas.openxmlformats.org/officeDocument/2006/relationships/hyperlink" Target="https://podminky.urs.cz/item/CS_URS_2025_01/981011312" TargetMode="External"/><Relationship Id="rId12" Type="http://schemas.openxmlformats.org/officeDocument/2006/relationships/hyperlink" Target="https://podminky.urs.cz/item/CS_URS_2025_01/997013631" TargetMode="External"/><Relationship Id="rId2" Type="http://schemas.openxmlformats.org/officeDocument/2006/relationships/hyperlink" Target="https://podminky.urs.cz/item/CS_URS_2025_01/113202111" TargetMode="External"/><Relationship Id="rId1" Type="http://schemas.openxmlformats.org/officeDocument/2006/relationships/hyperlink" Target="https://podminky.urs.cz/item/CS_URS_2025_01/113106193" TargetMode="External"/><Relationship Id="rId6" Type="http://schemas.openxmlformats.org/officeDocument/2006/relationships/hyperlink" Target="https://podminky.urs.cz/item/CS_URS_2025_01/966072811" TargetMode="External"/><Relationship Id="rId11" Type="http://schemas.openxmlformats.org/officeDocument/2006/relationships/hyperlink" Target="https://podminky.urs.cz/item/CS_URS_2025_01/997013511" TargetMode="External"/><Relationship Id="rId5" Type="http://schemas.openxmlformats.org/officeDocument/2006/relationships/hyperlink" Target="https://podminky.urs.cz/item/CS_URS_2025_01/965049112" TargetMode="External"/><Relationship Id="rId10" Type="http://schemas.openxmlformats.org/officeDocument/2006/relationships/hyperlink" Target="https://podminky.urs.cz/item/CS_URS_2025_01/997013509" TargetMode="External"/><Relationship Id="rId4" Type="http://schemas.openxmlformats.org/officeDocument/2006/relationships/hyperlink" Target="https://podminky.urs.cz/item/CS_URS_2025_01/965043441" TargetMode="External"/><Relationship Id="rId9" Type="http://schemas.openxmlformats.org/officeDocument/2006/relationships/hyperlink" Target="https://podminky.urs.cz/item/CS_URS_2025_01/997006002" TargetMode="External"/><Relationship Id="rId1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013254000" TargetMode="External"/><Relationship Id="rId2" Type="http://schemas.openxmlformats.org/officeDocument/2006/relationships/hyperlink" Target="https://podminky.urs.cz/item/CS_URS_2025_01/012444000" TargetMode="External"/><Relationship Id="rId1" Type="http://schemas.openxmlformats.org/officeDocument/2006/relationships/hyperlink" Target="https://podminky.urs.cz/item/CS_URS_2025_01/012344000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5_01/071103000" TargetMode="External"/><Relationship Id="rId4" Type="http://schemas.openxmlformats.org/officeDocument/2006/relationships/hyperlink" Target="https://podminky.urs.cz/item/CS_URS_2025_01/032002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s="1" customFormat="1" ht="36.950000000000003" customHeight="1">
      <c r="AR2" s="321" t="s">
        <v>6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2" t="s">
        <v>7</v>
      </c>
      <c r="BT2" s="12" t="s">
        <v>8</v>
      </c>
    </row>
    <row r="3" spans="1:74" s="1" customFormat="1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pans="1:74" s="1" customFormat="1" ht="24.95" customHeight="1">
      <c r="B4" s="15"/>
      <c r="D4" s="16" t="s">
        <v>10</v>
      </c>
      <c r="AR4" s="15"/>
      <c r="AS4" s="17" t="s">
        <v>11</v>
      </c>
      <c r="BE4" s="18" t="s">
        <v>12</v>
      </c>
      <c r="BS4" s="12" t="s">
        <v>13</v>
      </c>
    </row>
    <row r="5" spans="1:74" s="1" customFormat="1" ht="12" customHeight="1">
      <c r="B5" s="15"/>
      <c r="D5" s="19" t="s">
        <v>14</v>
      </c>
      <c r="K5" s="333" t="s">
        <v>15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R5" s="15"/>
      <c r="BE5" s="330" t="s">
        <v>16</v>
      </c>
      <c r="BS5" s="12" t="s">
        <v>7</v>
      </c>
    </row>
    <row r="6" spans="1:74" s="1" customFormat="1" ht="36.950000000000003" customHeight="1">
      <c r="B6" s="15"/>
      <c r="D6" s="21" t="s">
        <v>17</v>
      </c>
      <c r="K6" s="334" t="s">
        <v>18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R6" s="15"/>
      <c r="BE6" s="331"/>
      <c r="BS6" s="12" t="s">
        <v>7</v>
      </c>
    </row>
    <row r="7" spans="1:74" s="1" customFormat="1" ht="12" customHeight="1">
      <c r="B7" s="15"/>
      <c r="D7" s="22" t="s">
        <v>19</v>
      </c>
      <c r="K7" s="20" t="s">
        <v>3</v>
      </c>
      <c r="AK7" s="22" t="s">
        <v>20</v>
      </c>
      <c r="AN7" s="20" t="s">
        <v>3</v>
      </c>
      <c r="AR7" s="15"/>
      <c r="BE7" s="331"/>
      <c r="BS7" s="12" t="s">
        <v>7</v>
      </c>
    </row>
    <row r="8" spans="1:74" s="1" customFormat="1" ht="12" customHeight="1">
      <c r="B8" s="15"/>
      <c r="D8" s="22" t="s">
        <v>21</v>
      </c>
      <c r="K8" s="20" t="s">
        <v>22</v>
      </c>
      <c r="AK8" s="22" t="s">
        <v>23</v>
      </c>
      <c r="AN8" s="23" t="s">
        <v>24</v>
      </c>
      <c r="AR8" s="15"/>
      <c r="BE8" s="331"/>
      <c r="BS8" s="12" t="s">
        <v>7</v>
      </c>
    </row>
    <row r="9" spans="1:74" s="1" customFormat="1" ht="14.45" customHeight="1">
      <c r="B9" s="15"/>
      <c r="AR9" s="15"/>
      <c r="BE9" s="331"/>
      <c r="BS9" s="12" t="s">
        <v>7</v>
      </c>
    </row>
    <row r="10" spans="1:74" s="1" customFormat="1" ht="12" customHeight="1">
      <c r="B10" s="15"/>
      <c r="D10" s="22" t="s">
        <v>25</v>
      </c>
      <c r="AK10" s="22" t="s">
        <v>26</v>
      </c>
      <c r="AN10" s="20" t="s">
        <v>27</v>
      </c>
      <c r="AR10" s="15"/>
      <c r="BE10" s="331"/>
      <c r="BS10" s="12" t="s">
        <v>7</v>
      </c>
    </row>
    <row r="11" spans="1:74" s="1" customFormat="1" ht="18.399999999999999" customHeight="1">
      <c r="B11" s="15"/>
      <c r="E11" s="20" t="s">
        <v>28</v>
      </c>
      <c r="AK11" s="22" t="s">
        <v>29</v>
      </c>
      <c r="AN11" s="20" t="s">
        <v>30</v>
      </c>
      <c r="AR11" s="15"/>
      <c r="BE11" s="331"/>
      <c r="BS11" s="12" t="s">
        <v>7</v>
      </c>
    </row>
    <row r="12" spans="1:74" s="1" customFormat="1" ht="6.95" customHeight="1">
      <c r="B12" s="15"/>
      <c r="AR12" s="15"/>
      <c r="BE12" s="331"/>
      <c r="BS12" s="12" t="s">
        <v>7</v>
      </c>
    </row>
    <row r="13" spans="1:74" s="1" customFormat="1" ht="12" customHeight="1">
      <c r="B13" s="15"/>
      <c r="D13" s="22" t="s">
        <v>31</v>
      </c>
      <c r="AK13" s="22" t="s">
        <v>26</v>
      </c>
      <c r="AN13" s="24" t="s">
        <v>32</v>
      </c>
      <c r="AR13" s="15"/>
      <c r="BE13" s="331"/>
      <c r="BS13" s="12" t="s">
        <v>7</v>
      </c>
    </row>
    <row r="14" spans="1:74" ht="12.75">
      <c r="B14" s="15"/>
      <c r="E14" s="335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22" t="s">
        <v>29</v>
      </c>
      <c r="AN14" s="24" t="s">
        <v>32</v>
      </c>
      <c r="AR14" s="15"/>
      <c r="BE14" s="331"/>
      <c r="BS14" s="12" t="s">
        <v>7</v>
      </c>
    </row>
    <row r="15" spans="1:74" s="1" customFormat="1" ht="6.95" customHeight="1">
      <c r="B15" s="15"/>
      <c r="AR15" s="15"/>
      <c r="BE15" s="331"/>
      <c r="BS15" s="12" t="s">
        <v>4</v>
      </c>
    </row>
    <row r="16" spans="1:74" s="1" customFormat="1" ht="12" customHeight="1">
      <c r="B16" s="15"/>
      <c r="D16" s="22" t="s">
        <v>33</v>
      </c>
      <c r="AK16" s="22" t="s">
        <v>26</v>
      </c>
      <c r="AN16" s="20" t="s">
        <v>34</v>
      </c>
      <c r="AR16" s="15"/>
      <c r="BE16" s="331"/>
      <c r="BS16" s="12" t="s">
        <v>4</v>
      </c>
    </row>
    <row r="17" spans="1:71" s="1" customFormat="1" ht="18.399999999999999" customHeight="1">
      <c r="B17" s="15"/>
      <c r="E17" s="20" t="s">
        <v>35</v>
      </c>
      <c r="AK17" s="22" t="s">
        <v>29</v>
      </c>
      <c r="AN17" s="20" t="s">
        <v>3</v>
      </c>
      <c r="AR17" s="15"/>
      <c r="BE17" s="331"/>
      <c r="BS17" s="12" t="s">
        <v>36</v>
      </c>
    </row>
    <row r="18" spans="1:71" s="1" customFormat="1" ht="6.95" customHeight="1">
      <c r="B18" s="15"/>
      <c r="AR18" s="15"/>
      <c r="BE18" s="331"/>
      <c r="BS18" s="12" t="s">
        <v>7</v>
      </c>
    </row>
    <row r="19" spans="1:71" s="1" customFormat="1" ht="12" customHeight="1">
      <c r="B19" s="15"/>
      <c r="D19" s="22" t="s">
        <v>37</v>
      </c>
      <c r="AK19" s="22" t="s">
        <v>26</v>
      </c>
      <c r="AN19" s="20" t="s">
        <v>3</v>
      </c>
      <c r="AR19" s="15"/>
      <c r="BE19" s="331"/>
      <c r="BS19" s="12" t="s">
        <v>7</v>
      </c>
    </row>
    <row r="20" spans="1:71" s="1" customFormat="1" ht="18.399999999999999" customHeight="1">
      <c r="B20" s="15"/>
      <c r="E20" s="20" t="s">
        <v>38</v>
      </c>
      <c r="AK20" s="22" t="s">
        <v>29</v>
      </c>
      <c r="AN20" s="20" t="s">
        <v>3</v>
      </c>
      <c r="AR20" s="15"/>
      <c r="BE20" s="331"/>
      <c r="BS20" s="12" t="s">
        <v>4</v>
      </c>
    </row>
    <row r="21" spans="1:71" s="1" customFormat="1" ht="6.95" customHeight="1">
      <c r="B21" s="15"/>
      <c r="AR21" s="15"/>
      <c r="BE21" s="331"/>
    </row>
    <row r="22" spans="1:71" s="1" customFormat="1" ht="12" customHeight="1">
      <c r="B22" s="15"/>
      <c r="D22" s="22" t="s">
        <v>39</v>
      </c>
      <c r="AR22" s="15"/>
      <c r="BE22" s="331"/>
    </row>
    <row r="23" spans="1:71" s="1" customFormat="1" ht="47.25" customHeight="1">
      <c r="B23" s="15"/>
      <c r="E23" s="337" t="s">
        <v>40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R23" s="15"/>
      <c r="BE23" s="331"/>
    </row>
    <row r="24" spans="1:71" s="1" customFormat="1" ht="6.95" customHeight="1">
      <c r="B24" s="15"/>
      <c r="AR24" s="15"/>
      <c r="BE24" s="331"/>
    </row>
    <row r="25" spans="1:71" s="1" customFormat="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331"/>
    </row>
    <row r="26" spans="1:71" s="2" customFormat="1" ht="25.9" customHeight="1">
      <c r="A26" s="26"/>
      <c r="B26" s="27"/>
      <c r="C26" s="26"/>
      <c r="D26" s="28" t="s">
        <v>41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38">
        <f>ROUND(AG54,2)</f>
        <v>0</v>
      </c>
      <c r="AL26" s="339"/>
      <c r="AM26" s="339"/>
      <c r="AN26" s="339"/>
      <c r="AO26" s="339"/>
      <c r="AP26" s="26"/>
      <c r="AQ26" s="26"/>
      <c r="AR26" s="27"/>
      <c r="BE26" s="331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331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40" t="s">
        <v>42</v>
      </c>
      <c r="M28" s="340"/>
      <c r="N28" s="340"/>
      <c r="O28" s="340"/>
      <c r="P28" s="340"/>
      <c r="Q28" s="26"/>
      <c r="R28" s="26"/>
      <c r="S28" s="26"/>
      <c r="T28" s="26"/>
      <c r="U28" s="26"/>
      <c r="V28" s="26"/>
      <c r="W28" s="340" t="s">
        <v>43</v>
      </c>
      <c r="X28" s="340"/>
      <c r="Y28" s="340"/>
      <c r="Z28" s="340"/>
      <c r="AA28" s="340"/>
      <c r="AB28" s="340"/>
      <c r="AC28" s="340"/>
      <c r="AD28" s="340"/>
      <c r="AE28" s="340"/>
      <c r="AF28" s="26"/>
      <c r="AG28" s="26"/>
      <c r="AH28" s="26"/>
      <c r="AI28" s="26"/>
      <c r="AJ28" s="26"/>
      <c r="AK28" s="340" t="s">
        <v>44</v>
      </c>
      <c r="AL28" s="340"/>
      <c r="AM28" s="340"/>
      <c r="AN28" s="340"/>
      <c r="AO28" s="340"/>
      <c r="AP28" s="26"/>
      <c r="AQ28" s="26"/>
      <c r="AR28" s="27"/>
      <c r="BE28" s="331"/>
    </row>
    <row r="29" spans="1:71" s="3" customFormat="1" ht="14.45" customHeight="1">
      <c r="B29" s="30"/>
      <c r="D29" s="22" t="s">
        <v>45</v>
      </c>
      <c r="F29" s="22" t="s">
        <v>46</v>
      </c>
      <c r="L29" s="323">
        <v>0.21</v>
      </c>
      <c r="M29" s="324"/>
      <c r="N29" s="324"/>
      <c r="O29" s="324"/>
      <c r="P29" s="324"/>
      <c r="W29" s="325">
        <f>ROUND(AZ54, 2)</f>
        <v>0</v>
      </c>
      <c r="X29" s="324"/>
      <c r="Y29" s="324"/>
      <c r="Z29" s="324"/>
      <c r="AA29" s="324"/>
      <c r="AB29" s="324"/>
      <c r="AC29" s="324"/>
      <c r="AD29" s="324"/>
      <c r="AE29" s="324"/>
      <c r="AK29" s="325">
        <f>ROUND(AV54, 2)</f>
        <v>0</v>
      </c>
      <c r="AL29" s="324"/>
      <c r="AM29" s="324"/>
      <c r="AN29" s="324"/>
      <c r="AO29" s="324"/>
      <c r="AR29" s="30"/>
      <c r="BE29" s="332"/>
    </row>
    <row r="30" spans="1:71" s="3" customFormat="1" ht="14.45" customHeight="1">
      <c r="B30" s="30"/>
      <c r="F30" s="22" t="s">
        <v>47</v>
      </c>
      <c r="L30" s="323">
        <v>0.12</v>
      </c>
      <c r="M30" s="324"/>
      <c r="N30" s="324"/>
      <c r="O30" s="324"/>
      <c r="P30" s="324"/>
      <c r="W30" s="325">
        <f>ROUND(BA54, 2)</f>
        <v>0</v>
      </c>
      <c r="X30" s="324"/>
      <c r="Y30" s="324"/>
      <c r="Z30" s="324"/>
      <c r="AA30" s="324"/>
      <c r="AB30" s="324"/>
      <c r="AC30" s="324"/>
      <c r="AD30" s="324"/>
      <c r="AE30" s="324"/>
      <c r="AK30" s="325">
        <f>ROUND(AW54, 2)</f>
        <v>0</v>
      </c>
      <c r="AL30" s="324"/>
      <c r="AM30" s="324"/>
      <c r="AN30" s="324"/>
      <c r="AO30" s="324"/>
      <c r="AR30" s="30"/>
      <c r="BE30" s="332"/>
    </row>
    <row r="31" spans="1:71" s="3" customFormat="1" ht="14.45" hidden="1" customHeight="1">
      <c r="B31" s="30"/>
      <c r="F31" s="22" t="s">
        <v>48</v>
      </c>
      <c r="L31" s="323">
        <v>0.21</v>
      </c>
      <c r="M31" s="324"/>
      <c r="N31" s="324"/>
      <c r="O31" s="324"/>
      <c r="P31" s="324"/>
      <c r="W31" s="325">
        <f>ROUND(BB54, 2)</f>
        <v>0</v>
      </c>
      <c r="X31" s="324"/>
      <c r="Y31" s="324"/>
      <c r="Z31" s="324"/>
      <c r="AA31" s="324"/>
      <c r="AB31" s="324"/>
      <c r="AC31" s="324"/>
      <c r="AD31" s="324"/>
      <c r="AE31" s="324"/>
      <c r="AK31" s="325">
        <v>0</v>
      </c>
      <c r="AL31" s="324"/>
      <c r="AM31" s="324"/>
      <c r="AN31" s="324"/>
      <c r="AO31" s="324"/>
      <c r="AR31" s="30"/>
      <c r="BE31" s="332"/>
    </row>
    <row r="32" spans="1:71" s="3" customFormat="1" ht="14.45" hidden="1" customHeight="1">
      <c r="B32" s="30"/>
      <c r="F32" s="22" t="s">
        <v>49</v>
      </c>
      <c r="L32" s="323">
        <v>0.12</v>
      </c>
      <c r="M32" s="324"/>
      <c r="N32" s="324"/>
      <c r="O32" s="324"/>
      <c r="P32" s="324"/>
      <c r="W32" s="325">
        <f>ROUND(BC54, 2)</f>
        <v>0</v>
      </c>
      <c r="X32" s="324"/>
      <c r="Y32" s="324"/>
      <c r="Z32" s="324"/>
      <c r="AA32" s="324"/>
      <c r="AB32" s="324"/>
      <c r="AC32" s="324"/>
      <c r="AD32" s="324"/>
      <c r="AE32" s="324"/>
      <c r="AK32" s="325">
        <v>0</v>
      </c>
      <c r="AL32" s="324"/>
      <c r="AM32" s="324"/>
      <c r="AN32" s="324"/>
      <c r="AO32" s="324"/>
      <c r="AR32" s="30"/>
      <c r="BE32" s="332"/>
    </row>
    <row r="33" spans="1:57" s="3" customFormat="1" ht="14.45" hidden="1" customHeight="1">
      <c r="B33" s="30"/>
      <c r="F33" s="22" t="s">
        <v>50</v>
      </c>
      <c r="L33" s="323">
        <v>0</v>
      </c>
      <c r="M33" s="324"/>
      <c r="N33" s="324"/>
      <c r="O33" s="324"/>
      <c r="P33" s="324"/>
      <c r="W33" s="325">
        <f>ROUND(BD54, 2)</f>
        <v>0</v>
      </c>
      <c r="X33" s="324"/>
      <c r="Y33" s="324"/>
      <c r="Z33" s="324"/>
      <c r="AA33" s="324"/>
      <c r="AB33" s="324"/>
      <c r="AC33" s="324"/>
      <c r="AD33" s="324"/>
      <c r="AE33" s="324"/>
      <c r="AK33" s="325">
        <v>0</v>
      </c>
      <c r="AL33" s="324"/>
      <c r="AM33" s="324"/>
      <c r="AN33" s="324"/>
      <c r="AO33" s="324"/>
      <c r="AR33" s="30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1"/>
      <c r="D35" s="32" t="s">
        <v>51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52</v>
      </c>
      <c r="U35" s="33"/>
      <c r="V35" s="33"/>
      <c r="W35" s="33"/>
      <c r="X35" s="329" t="s">
        <v>53</v>
      </c>
      <c r="Y35" s="327"/>
      <c r="Z35" s="327"/>
      <c r="AA35" s="327"/>
      <c r="AB35" s="327"/>
      <c r="AC35" s="33"/>
      <c r="AD35" s="33"/>
      <c r="AE35" s="33"/>
      <c r="AF35" s="33"/>
      <c r="AG35" s="33"/>
      <c r="AH35" s="33"/>
      <c r="AI35" s="33"/>
      <c r="AJ35" s="33"/>
      <c r="AK35" s="326">
        <f>SUM(AK26:AK33)</f>
        <v>0</v>
      </c>
      <c r="AL35" s="327"/>
      <c r="AM35" s="327"/>
      <c r="AN35" s="327"/>
      <c r="AO35" s="328"/>
      <c r="AP35" s="31"/>
      <c r="AQ35" s="31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6.95" customHeight="1">
      <c r="A37" s="26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  <c r="BE37" s="26"/>
    </row>
    <row r="41" spans="1:57" s="2" customFormat="1" ht="6.95" customHeight="1">
      <c r="A41" s="26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  <c r="BE41" s="26"/>
    </row>
    <row r="42" spans="1:57" s="2" customFormat="1" ht="24.95" customHeight="1">
      <c r="A42" s="26"/>
      <c r="B42" s="27"/>
      <c r="C42" s="16" t="s">
        <v>54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7"/>
      <c r="BE42" s="26"/>
    </row>
    <row r="43" spans="1:57" s="2" customFormat="1" ht="6.95" customHeight="1">
      <c r="A43" s="26"/>
      <c r="B43" s="27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7"/>
      <c r="BE43" s="26"/>
    </row>
    <row r="44" spans="1:57" s="4" customFormat="1" ht="12" customHeight="1">
      <c r="B44" s="39"/>
      <c r="C44" s="22" t="s">
        <v>14</v>
      </c>
      <c r="L44" s="4" t="str">
        <f>K5</f>
        <v>202442-16-01-25</v>
      </c>
      <c r="AR44" s="39"/>
    </row>
    <row r="45" spans="1:57" s="5" customFormat="1" ht="36.950000000000003" customHeight="1">
      <c r="B45" s="40"/>
      <c r="C45" s="41" t="s">
        <v>17</v>
      </c>
      <c r="L45" s="354" t="str">
        <f>K6</f>
        <v>Sklad správy a údržby budov Technické univerzity v Libereci</v>
      </c>
      <c r="M45" s="355"/>
      <c r="N45" s="355"/>
      <c r="O45" s="355"/>
      <c r="P45" s="355"/>
      <c r="Q45" s="355"/>
      <c r="R45" s="355"/>
      <c r="S45" s="355"/>
      <c r="T45" s="355"/>
      <c r="U45" s="355"/>
      <c r="V45" s="355"/>
      <c r="W45" s="355"/>
      <c r="X45" s="355"/>
      <c r="Y45" s="355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  <c r="AJ45" s="355"/>
      <c r="AK45" s="355"/>
      <c r="AL45" s="355"/>
      <c r="AM45" s="355"/>
      <c r="AN45" s="355"/>
      <c r="AO45" s="355"/>
      <c r="AR45" s="40"/>
    </row>
    <row r="46" spans="1:57" s="2" customFormat="1" ht="6.95" customHeight="1">
      <c r="A46" s="26"/>
      <c r="B46" s="27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7"/>
      <c r="BE46" s="26"/>
    </row>
    <row r="47" spans="1:57" s="2" customFormat="1" ht="12" customHeight="1">
      <c r="A47" s="26"/>
      <c r="B47" s="27"/>
      <c r="C47" s="22" t="s">
        <v>21</v>
      </c>
      <c r="D47" s="26"/>
      <c r="E47" s="26"/>
      <c r="F47" s="26"/>
      <c r="G47" s="26"/>
      <c r="H47" s="26"/>
      <c r="I47" s="26"/>
      <c r="J47" s="26"/>
      <c r="K47" s="26"/>
      <c r="L47" s="42" t="str">
        <f>IF(K8="","",K8)</f>
        <v>Parc. č. 2767/2, 2767/1, 2767/3</v>
      </c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2" t="s">
        <v>23</v>
      </c>
      <c r="AJ47" s="26"/>
      <c r="AK47" s="26"/>
      <c r="AL47" s="26"/>
      <c r="AM47" s="356" t="str">
        <f>IF(AN8= "","",AN8)</f>
        <v>10. 11. 2024</v>
      </c>
      <c r="AN47" s="356"/>
      <c r="AO47" s="26"/>
      <c r="AP47" s="26"/>
      <c r="AQ47" s="26"/>
      <c r="AR47" s="27"/>
      <c r="BE47" s="26"/>
    </row>
    <row r="48" spans="1:57" s="2" customFormat="1" ht="6.95" customHeight="1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BE48" s="26"/>
    </row>
    <row r="49" spans="1:91" s="2" customFormat="1" ht="15.2" customHeight="1">
      <c r="A49" s="26"/>
      <c r="B49" s="27"/>
      <c r="C49" s="22" t="s">
        <v>25</v>
      </c>
      <c r="D49" s="26"/>
      <c r="E49" s="26"/>
      <c r="F49" s="26"/>
      <c r="G49" s="26"/>
      <c r="H49" s="26"/>
      <c r="I49" s="26"/>
      <c r="J49" s="26"/>
      <c r="K49" s="26"/>
      <c r="L49" s="4" t="str">
        <f>IF(E11= "","",E11)</f>
        <v>Technické univerzity v Libereci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2" t="s">
        <v>33</v>
      </c>
      <c r="AJ49" s="26"/>
      <c r="AK49" s="26"/>
      <c r="AL49" s="26"/>
      <c r="AM49" s="361" t="str">
        <f>IF(E17="","",E17)</f>
        <v>REPOS.Lbc, s.r.o.</v>
      </c>
      <c r="AN49" s="362"/>
      <c r="AO49" s="362"/>
      <c r="AP49" s="362"/>
      <c r="AQ49" s="26"/>
      <c r="AR49" s="27"/>
      <c r="AS49" s="357" t="s">
        <v>55</v>
      </c>
      <c r="AT49" s="358"/>
      <c r="AU49" s="43"/>
      <c r="AV49" s="43"/>
      <c r="AW49" s="43"/>
      <c r="AX49" s="43"/>
      <c r="AY49" s="43"/>
      <c r="AZ49" s="43"/>
      <c r="BA49" s="43"/>
      <c r="BB49" s="43"/>
      <c r="BC49" s="43"/>
      <c r="BD49" s="44"/>
      <c r="BE49" s="26"/>
    </row>
    <row r="50" spans="1:91" s="2" customFormat="1" ht="15.2" customHeight="1">
      <c r="A50" s="26"/>
      <c r="B50" s="27"/>
      <c r="C50" s="22" t="s">
        <v>31</v>
      </c>
      <c r="D50" s="26"/>
      <c r="E50" s="26"/>
      <c r="F50" s="26"/>
      <c r="G50" s="26"/>
      <c r="H50" s="26"/>
      <c r="I50" s="26"/>
      <c r="J50" s="26"/>
      <c r="K50" s="26"/>
      <c r="L50" s="4">
        <f>IF(E14= "Vyplň údaj","",E14)</f>
        <v>0</v>
      </c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2" t="s">
        <v>37</v>
      </c>
      <c r="AJ50" s="26"/>
      <c r="AK50" s="26"/>
      <c r="AL50" s="26"/>
      <c r="AM50" s="361" t="str">
        <f>IF(E20="","",E20)</f>
        <v xml:space="preserve"> </v>
      </c>
      <c r="AN50" s="362"/>
      <c r="AO50" s="362"/>
      <c r="AP50" s="362"/>
      <c r="AQ50" s="26"/>
      <c r="AR50" s="27"/>
      <c r="AS50" s="359"/>
      <c r="AT50" s="360"/>
      <c r="AU50" s="45"/>
      <c r="AV50" s="45"/>
      <c r="AW50" s="45"/>
      <c r="AX50" s="45"/>
      <c r="AY50" s="45"/>
      <c r="AZ50" s="45"/>
      <c r="BA50" s="45"/>
      <c r="BB50" s="45"/>
      <c r="BC50" s="45"/>
      <c r="BD50" s="46"/>
      <c r="BE50" s="26"/>
    </row>
    <row r="51" spans="1:91" s="2" customFormat="1" ht="10.9" customHeight="1">
      <c r="A51" s="26"/>
      <c r="B51" s="27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359"/>
      <c r="AT51" s="360"/>
      <c r="AU51" s="45"/>
      <c r="AV51" s="45"/>
      <c r="AW51" s="45"/>
      <c r="AX51" s="45"/>
      <c r="AY51" s="45"/>
      <c r="AZ51" s="45"/>
      <c r="BA51" s="45"/>
      <c r="BB51" s="45"/>
      <c r="BC51" s="45"/>
      <c r="BD51" s="46"/>
      <c r="BE51" s="26"/>
    </row>
    <row r="52" spans="1:91" s="2" customFormat="1" ht="29.25" customHeight="1">
      <c r="A52" s="26"/>
      <c r="B52" s="27"/>
      <c r="C52" s="347" t="s">
        <v>56</v>
      </c>
      <c r="D52" s="348"/>
      <c r="E52" s="348"/>
      <c r="F52" s="348"/>
      <c r="G52" s="348"/>
      <c r="H52" s="47"/>
      <c r="I52" s="350" t="s">
        <v>57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49" t="s">
        <v>58</v>
      </c>
      <c r="AH52" s="348"/>
      <c r="AI52" s="348"/>
      <c r="AJ52" s="348"/>
      <c r="AK52" s="348"/>
      <c r="AL52" s="348"/>
      <c r="AM52" s="348"/>
      <c r="AN52" s="350" t="s">
        <v>59</v>
      </c>
      <c r="AO52" s="348"/>
      <c r="AP52" s="348"/>
      <c r="AQ52" s="48" t="s">
        <v>60</v>
      </c>
      <c r="AR52" s="27"/>
      <c r="AS52" s="49" t="s">
        <v>61</v>
      </c>
      <c r="AT52" s="50" t="s">
        <v>62</v>
      </c>
      <c r="AU52" s="50" t="s">
        <v>63</v>
      </c>
      <c r="AV52" s="50" t="s">
        <v>64</v>
      </c>
      <c r="AW52" s="50" t="s">
        <v>65</v>
      </c>
      <c r="AX52" s="50" t="s">
        <v>66</v>
      </c>
      <c r="AY52" s="50" t="s">
        <v>67</v>
      </c>
      <c r="AZ52" s="50" t="s">
        <v>68</v>
      </c>
      <c r="BA52" s="50" t="s">
        <v>69</v>
      </c>
      <c r="BB52" s="50" t="s">
        <v>70</v>
      </c>
      <c r="BC52" s="50" t="s">
        <v>71</v>
      </c>
      <c r="BD52" s="51" t="s">
        <v>72</v>
      </c>
      <c r="BE52" s="26"/>
    </row>
    <row r="53" spans="1:91" s="2" customFormat="1" ht="10.9" customHeight="1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7"/>
      <c r="AS53" s="52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4"/>
      <c r="BE53" s="26"/>
    </row>
    <row r="54" spans="1:91" s="6" customFormat="1" ht="32.450000000000003" customHeight="1">
      <c r="B54" s="55"/>
      <c r="C54" s="56" t="s">
        <v>73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352">
        <f>ROUND(AG55+AG58+AG59,2)</f>
        <v>0</v>
      </c>
      <c r="AH54" s="352"/>
      <c r="AI54" s="352"/>
      <c r="AJ54" s="352"/>
      <c r="AK54" s="352"/>
      <c r="AL54" s="352"/>
      <c r="AM54" s="352"/>
      <c r="AN54" s="353">
        <f t="shared" ref="AN54:AN59" si="0">SUM(AG54,AT54)</f>
        <v>0</v>
      </c>
      <c r="AO54" s="353"/>
      <c r="AP54" s="353"/>
      <c r="AQ54" s="58" t="s">
        <v>3</v>
      </c>
      <c r="AR54" s="55"/>
      <c r="AS54" s="59">
        <f>ROUND(AS55+AS58+AS59,2)</f>
        <v>0</v>
      </c>
      <c r="AT54" s="60">
        <f t="shared" ref="AT54:AT59" si="1">ROUND(SUM(AV54:AW54),2)</f>
        <v>0</v>
      </c>
      <c r="AU54" s="61">
        <f>ROUND(AU55+AU58+AU59,5)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ROUND(AZ55+AZ58+AZ59,2)</f>
        <v>0</v>
      </c>
      <c r="BA54" s="60">
        <f>ROUND(BA55+BA58+BA59,2)</f>
        <v>0</v>
      </c>
      <c r="BB54" s="60">
        <f>ROUND(BB55+BB58+BB59,2)</f>
        <v>0</v>
      </c>
      <c r="BC54" s="60">
        <f>ROUND(BC55+BC58+BC59,2)</f>
        <v>0</v>
      </c>
      <c r="BD54" s="62">
        <f>ROUND(BD55+BD58+BD59,2)</f>
        <v>0</v>
      </c>
      <c r="BS54" s="63" t="s">
        <v>74</v>
      </c>
      <c r="BT54" s="63" t="s">
        <v>75</v>
      </c>
      <c r="BU54" s="64" t="s">
        <v>76</v>
      </c>
      <c r="BV54" s="63" t="s">
        <v>77</v>
      </c>
      <c r="BW54" s="63" t="s">
        <v>5</v>
      </c>
      <c r="BX54" s="63" t="s">
        <v>78</v>
      </c>
      <c r="CL54" s="63" t="s">
        <v>3</v>
      </c>
    </row>
    <row r="55" spans="1:91" s="7" customFormat="1" ht="16.5" customHeight="1">
      <c r="B55" s="65"/>
      <c r="C55" s="66"/>
      <c r="D55" s="343" t="s">
        <v>79</v>
      </c>
      <c r="E55" s="343"/>
      <c r="F55" s="343"/>
      <c r="G55" s="343"/>
      <c r="H55" s="343"/>
      <c r="I55" s="67"/>
      <c r="J55" s="343" t="s">
        <v>80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51">
        <f>ROUND(SUM(AG56:AG57),2)</f>
        <v>0</v>
      </c>
      <c r="AH55" s="342"/>
      <c r="AI55" s="342"/>
      <c r="AJ55" s="342"/>
      <c r="AK55" s="342"/>
      <c r="AL55" s="342"/>
      <c r="AM55" s="342"/>
      <c r="AN55" s="341">
        <f t="shared" si="0"/>
        <v>0</v>
      </c>
      <c r="AO55" s="342"/>
      <c r="AP55" s="342"/>
      <c r="AQ55" s="68" t="s">
        <v>81</v>
      </c>
      <c r="AR55" s="65"/>
      <c r="AS55" s="69">
        <f>ROUND(SUM(AS56:AS57),2)</f>
        <v>0</v>
      </c>
      <c r="AT55" s="70">
        <f t="shared" si="1"/>
        <v>0</v>
      </c>
      <c r="AU55" s="71">
        <f>ROUND(SUM(AU56:AU57),5)</f>
        <v>0</v>
      </c>
      <c r="AV55" s="70">
        <f>ROUND(AZ55*L29,2)</f>
        <v>0</v>
      </c>
      <c r="AW55" s="70">
        <f>ROUND(BA55*L30,2)</f>
        <v>0</v>
      </c>
      <c r="AX55" s="70">
        <f>ROUND(BB55*L29,2)</f>
        <v>0</v>
      </c>
      <c r="AY55" s="70">
        <f>ROUND(BC55*L30,2)</f>
        <v>0</v>
      </c>
      <c r="AZ55" s="70">
        <f>ROUND(SUM(AZ56:AZ57),2)</f>
        <v>0</v>
      </c>
      <c r="BA55" s="70">
        <f>ROUND(SUM(BA56:BA57),2)</f>
        <v>0</v>
      </c>
      <c r="BB55" s="70">
        <f>ROUND(SUM(BB56:BB57),2)</f>
        <v>0</v>
      </c>
      <c r="BC55" s="70">
        <f>ROUND(SUM(BC56:BC57),2)</f>
        <v>0</v>
      </c>
      <c r="BD55" s="72">
        <f>ROUND(SUM(BD56:BD57),2)</f>
        <v>0</v>
      </c>
      <c r="BS55" s="73" t="s">
        <v>74</v>
      </c>
      <c r="BT55" s="73" t="s">
        <v>82</v>
      </c>
      <c r="BU55" s="73" t="s">
        <v>76</v>
      </c>
      <c r="BV55" s="73" t="s">
        <v>77</v>
      </c>
      <c r="BW55" s="73" t="s">
        <v>83</v>
      </c>
      <c r="BX55" s="73" t="s">
        <v>5</v>
      </c>
      <c r="CL55" s="73" t="s">
        <v>3</v>
      </c>
      <c r="CM55" s="73" t="s">
        <v>84</v>
      </c>
    </row>
    <row r="56" spans="1:91" s="4" customFormat="1" ht="23.25" customHeight="1">
      <c r="A56" s="74" t="s">
        <v>85</v>
      </c>
      <c r="B56" s="39"/>
      <c r="C56" s="8"/>
      <c r="D56" s="8"/>
      <c r="E56" s="346" t="s">
        <v>86</v>
      </c>
      <c r="F56" s="346"/>
      <c r="G56" s="346"/>
      <c r="H56" s="346"/>
      <c r="I56" s="346"/>
      <c r="J56" s="8"/>
      <c r="K56" s="346" t="s">
        <v>87</v>
      </c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44">
        <f>'D.1.1 - Architektonicko s...'!J32</f>
        <v>0</v>
      </c>
      <c r="AH56" s="345"/>
      <c r="AI56" s="345"/>
      <c r="AJ56" s="345"/>
      <c r="AK56" s="345"/>
      <c r="AL56" s="345"/>
      <c r="AM56" s="345"/>
      <c r="AN56" s="344">
        <f t="shared" si="0"/>
        <v>0</v>
      </c>
      <c r="AO56" s="345"/>
      <c r="AP56" s="345"/>
      <c r="AQ56" s="75" t="s">
        <v>88</v>
      </c>
      <c r="AR56" s="39"/>
      <c r="AS56" s="76">
        <v>0</v>
      </c>
      <c r="AT56" s="77">
        <f t="shared" si="1"/>
        <v>0</v>
      </c>
      <c r="AU56" s="78">
        <f>'D.1.1 - Architektonicko s...'!P103</f>
        <v>0</v>
      </c>
      <c r="AV56" s="77">
        <f>'D.1.1 - Architektonicko s...'!J35</f>
        <v>0</v>
      </c>
      <c r="AW56" s="77">
        <f>'D.1.1 - Architektonicko s...'!J36</f>
        <v>0</v>
      </c>
      <c r="AX56" s="77">
        <f>'D.1.1 - Architektonicko s...'!J37</f>
        <v>0</v>
      </c>
      <c r="AY56" s="77">
        <f>'D.1.1 - Architektonicko s...'!J38</f>
        <v>0</v>
      </c>
      <c r="AZ56" s="77">
        <f>'D.1.1 - Architektonicko s...'!F35</f>
        <v>0</v>
      </c>
      <c r="BA56" s="77">
        <f>'D.1.1 - Architektonicko s...'!F36</f>
        <v>0</v>
      </c>
      <c r="BB56" s="77">
        <f>'D.1.1 - Architektonicko s...'!F37</f>
        <v>0</v>
      </c>
      <c r="BC56" s="77">
        <f>'D.1.1 - Architektonicko s...'!F38</f>
        <v>0</v>
      </c>
      <c r="BD56" s="79">
        <f>'D.1.1 - Architektonicko s...'!F39</f>
        <v>0</v>
      </c>
      <c r="BT56" s="20" t="s">
        <v>84</v>
      </c>
      <c r="BV56" s="20" t="s">
        <v>77</v>
      </c>
      <c r="BW56" s="20" t="s">
        <v>89</v>
      </c>
      <c r="BX56" s="20" t="s">
        <v>83</v>
      </c>
      <c r="CL56" s="20" t="s">
        <v>3</v>
      </c>
    </row>
    <row r="57" spans="1:91" s="4" customFormat="1" ht="16.5" customHeight="1">
      <c r="A57" s="74" t="s">
        <v>85</v>
      </c>
      <c r="B57" s="39"/>
      <c r="C57" s="8"/>
      <c r="D57" s="8"/>
      <c r="E57" s="346" t="s">
        <v>90</v>
      </c>
      <c r="F57" s="346"/>
      <c r="G57" s="346"/>
      <c r="H57" s="346"/>
      <c r="I57" s="346"/>
      <c r="J57" s="8"/>
      <c r="K57" s="346" t="s">
        <v>91</v>
      </c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4">
        <f>'D.1.4.e - Elektroinstalac...'!J32</f>
        <v>0</v>
      </c>
      <c r="AH57" s="345"/>
      <c r="AI57" s="345"/>
      <c r="AJ57" s="345"/>
      <c r="AK57" s="345"/>
      <c r="AL57" s="345"/>
      <c r="AM57" s="345"/>
      <c r="AN57" s="344">
        <f t="shared" si="0"/>
        <v>0</v>
      </c>
      <c r="AO57" s="345"/>
      <c r="AP57" s="345"/>
      <c r="AQ57" s="75" t="s">
        <v>88</v>
      </c>
      <c r="AR57" s="39"/>
      <c r="AS57" s="76">
        <v>0</v>
      </c>
      <c r="AT57" s="77">
        <f t="shared" si="1"/>
        <v>0</v>
      </c>
      <c r="AU57" s="78">
        <f>'D.1.4.e - Elektroinstalac...'!P95</f>
        <v>0</v>
      </c>
      <c r="AV57" s="77">
        <f>'D.1.4.e - Elektroinstalac...'!J35</f>
        <v>0</v>
      </c>
      <c r="AW57" s="77">
        <f>'D.1.4.e - Elektroinstalac...'!J36</f>
        <v>0</v>
      </c>
      <c r="AX57" s="77">
        <f>'D.1.4.e - Elektroinstalac...'!J37</f>
        <v>0</v>
      </c>
      <c r="AY57" s="77">
        <f>'D.1.4.e - Elektroinstalac...'!J38</f>
        <v>0</v>
      </c>
      <c r="AZ57" s="77">
        <f>'D.1.4.e - Elektroinstalac...'!F35</f>
        <v>0</v>
      </c>
      <c r="BA57" s="77">
        <f>'D.1.4.e - Elektroinstalac...'!F36</f>
        <v>0</v>
      </c>
      <c r="BB57" s="77">
        <f>'D.1.4.e - Elektroinstalac...'!F37</f>
        <v>0</v>
      </c>
      <c r="BC57" s="77">
        <f>'D.1.4.e - Elektroinstalac...'!F38</f>
        <v>0</v>
      </c>
      <c r="BD57" s="79">
        <f>'D.1.4.e - Elektroinstalac...'!F39</f>
        <v>0</v>
      </c>
      <c r="BT57" s="20" t="s">
        <v>84</v>
      </c>
      <c r="BV57" s="20" t="s">
        <v>77</v>
      </c>
      <c r="BW57" s="20" t="s">
        <v>92</v>
      </c>
      <c r="BX57" s="20" t="s">
        <v>83</v>
      </c>
      <c r="CL57" s="20" t="s">
        <v>3</v>
      </c>
    </row>
    <row r="58" spans="1:91" s="7" customFormat="1" ht="16.5" customHeight="1">
      <c r="A58" s="74" t="s">
        <v>85</v>
      </c>
      <c r="B58" s="65"/>
      <c r="C58" s="66"/>
      <c r="D58" s="343" t="s">
        <v>93</v>
      </c>
      <c r="E58" s="343"/>
      <c r="F58" s="343"/>
      <c r="G58" s="343"/>
      <c r="H58" s="343"/>
      <c r="I58" s="67"/>
      <c r="J58" s="343" t="s">
        <v>94</v>
      </c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1">
        <f>'SO-02 - Bourací práce'!J30</f>
        <v>0</v>
      </c>
      <c r="AH58" s="342"/>
      <c r="AI58" s="342"/>
      <c r="AJ58" s="342"/>
      <c r="AK58" s="342"/>
      <c r="AL58" s="342"/>
      <c r="AM58" s="342"/>
      <c r="AN58" s="341">
        <f t="shared" si="0"/>
        <v>0</v>
      </c>
      <c r="AO58" s="342"/>
      <c r="AP58" s="342"/>
      <c r="AQ58" s="68" t="s">
        <v>81</v>
      </c>
      <c r="AR58" s="65"/>
      <c r="AS58" s="69">
        <v>0</v>
      </c>
      <c r="AT58" s="70">
        <f t="shared" si="1"/>
        <v>0</v>
      </c>
      <c r="AU58" s="71">
        <f>'SO-02 - Bourací práce'!P83</f>
        <v>0</v>
      </c>
      <c r="AV58" s="70">
        <f>'SO-02 - Bourací práce'!J33</f>
        <v>0</v>
      </c>
      <c r="AW58" s="70">
        <f>'SO-02 - Bourací práce'!J34</f>
        <v>0</v>
      </c>
      <c r="AX58" s="70">
        <f>'SO-02 - Bourací práce'!J35</f>
        <v>0</v>
      </c>
      <c r="AY58" s="70">
        <f>'SO-02 - Bourací práce'!J36</f>
        <v>0</v>
      </c>
      <c r="AZ58" s="70">
        <f>'SO-02 - Bourací práce'!F33</f>
        <v>0</v>
      </c>
      <c r="BA58" s="70">
        <f>'SO-02 - Bourací práce'!F34</f>
        <v>0</v>
      </c>
      <c r="BB58" s="70">
        <f>'SO-02 - Bourací práce'!F35</f>
        <v>0</v>
      </c>
      <c r="BC58" s="70">
        <f>'SO-02 - Bourací práce'!F36</f>
        <v>0</v>
      </c>
      <c r="BD58" s="72">
        <f>'SO-02 - Bourací práce'!F37</f>
        <v>0</v>
      </c>
      <c r="BT58" s="73" t="s">
        <v>82</v>
      </c>
      <c r="BV58" s="73" t="s">
        <v>77</v>
      </c>
      <c r="BW58" s="73" t="s">
        <v>95</v>
      </c>
      <c r="BX58" s="73" t="s">
        <v>5</v>
      </c>
      <c r="CL58" s="73" t="s">
        <v>3</v>
      </c>
      <c r="CM58" s="73" t="s">
        <v>84</v>
      </c>
    </row>
    <row r="59" spans="1:91" s="7" customFormat="1" ht="24.75" customHeight="1">
      <c r="A59" s="74" t="s">
        <v>85</v>
      </c>
      <c r="B59" s="65"/>
      <c r="C59" s="66"/>
      <c r="D59" s="343" t="s">
        <v>96</v>
      </c>
      <c r="E59" s="343"/>
      <c r="F59" s="343"/>
      <c r="G59" s="343"/>
      <c r="H59" s="343"/>
      <c r="I59" s="67"/>
      <c r="J59" s="343" t="s">
        <v>97</v>
      </c>
      <c r="K59" s="343"/>
      <c r="L59" s="343"/>
      <c r="M59" s="343"/>
      <c r="N59" s="343"/>
      <c r="O59" s="343"/>
      <c r="P59" s="343"/>
      <c r="Q59" s="343"/>
      <c r="R59" s="343"/>
      <c r="S59" s="343"/>
      <c r="T59" s="343"/>
      <c r="U59" s="343"/>
      <c r="V59" s="343"/>
      <c r="W59" s="343"/>
      <c r="X59" s="343"/>
      <c r="Y59" s="343"/>
      <c r="Z59" s="343"/>
      <c r="AA59" s="343"/>
      <c r="AB59" s="343"/>
      <c r="AC59" s="343"/>
      <c r="AD59" s="343"/>
      <c r="AE59" s="343"/>
      <c r="AF59" s="343"/>
      <c r="AG59" s="341">
        <f>'VRN - Vedlejší rozpočové ...'!J30</f>
        <v>0</v>
      </c>
      <c r="AH59" s="342"/>
      <c r="AI59" s="342"/>
      <c r="AJ59" s="342"/>
      <c r="AK59" s="342"/>
      <c r="AL59" s="342"/>
      <c r="AM59" s="342"/>
      <c r="AN59" s="341">
        <f t="shared" si="0"/>
        <v>0</v>
      </c>
      <c r="AO59" s="342"/>
      <c r="AP59" s="342"/>
      <c r="AQ59" s="68" t="s">
        <v>81</v>
      </c>
      <c r="AR59" s="65"/>
      <c r="AS59" s="80">
        <v>0</v>
      </c>
      <c r="AT59" s="81">
        <f t="shared" si="1"/>
        <v>0</v>
      </c>
      <c r="AU59" s="82">
        <f>'VRN - Vedlejší rozpočové ...'!P84</f>
        <v>0</v>
      </c>
      <c r="AV59" s="81">
        <f>'VRN - Vedlejší rozpočové ...'!J33</f>
        <v>0</v>
      </c>
      <c r="AW59" s="81">
        <f>'VRN - Vedlejší rozpočové ...'!J34</f>
        <v>0</v>
      </c>
      <c r="AX59" s="81">
        <f>'VRN - Vedlejší rozpočové ...'!J35</f>
        <v>0</v>
      </c>
      <c r="AY59" s="81">
        <f>'VRN - Vedlejší rozpočové ...'!J36</f>
        <v>0</v>
      </c>
      <c r="AZ59" s="81">
        <f>'VRN - Vedlejší rozpočové ...'!F33</f>
        <v>0</v>
      </c>
      <c r="BA59" s="81">
        <f>'VRN - Vedlejší rozpočové ...'!F34</f>
        <v>0</v>
      </c>
      <c r="BB59" s="81">
        <f>'VRN - Vedlejší rozpočové ...'!F35</f>
        <v>0</v>
      </c>
      <c r="BC59" s="81">
        <f>'VRN - Vedlejší rozpočové ...'!F36</f>
        <v>0</v>
      </c>
      <c r="BD59" s="83">
        <f>'VRN - Vedlejší rozpočové ...'!F37</f>
        <v>0</v>
      </c>
      <c r="BT59" s="73" t="s">
        <v>82</v>
      </c>
      <c r="BV59" s="73" t="s">
        <v>77</v>
      </c>
      <c r="BW59" s="73" t="s">
        <v>98</v>
      </c>
      <c r="BX59" s="73" t="s">
        <v>5</v>
      </c>
      <c r="CL59" s="73" t="s">
        <v>3</v>
      </c>
      <c r="CM59" s="73" t="s">
        <v>84</v>
      </c>
    </row>
    <row r="60" spans="1:91" s="2" customFormat="1" ht="30" customHeight="1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7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</row>
    <row r="61" spans="1:91" s="2" customFormat="1" ht="6.95" customHeight="1">
      <c r="A61" s="26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27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</row>
  </sheetData>
  <sheetProtection algorithmName="SHA-512" hashValue="1PAYHnpmlE+Muj1JUsWr77GPZbPF+wvAohGQ2/fF3aSw+Jo5Q2AaX/2Qr9259XxwsohhH7UaYz5HVUQvgH4mdw==" saltValue="Ld0MKtxgfXRWaN5W1gzpKQ==" spinCount="100000" sheet="1" objects="1" scenarios="1"/>
  <mergeCells count="58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E56:I56"/>
    <mergeCell ref="K56:AF56"/>
    <mergeCell ref="AG56:AM56"/>
    <mergeCell ref="K57:AF57"/>
    <mergeCell ref="AN57:AP57"/>
    <mergeCell ref="E57:I57"/>
    <mergeCell ref="AG57:AM57"/>
    <mergeCell ref="D58:H58"/>
    <mergeCell ref="J58:AF58"/>
    <mergeCell ref="AN59:AP59"/>
    <mergeCell ref="AG59:AM59"/>
    <mergeCell ref="D59:H59"/>
    <mergeCell ref="J59:AF59"/>
    <mergeCell ref="W30:AE30"/>
    <mergeCell ref="AK30:AO30"/>
    <mergeCell ref="L30:P30"/>
    <mergeCell ref="AK31:AO31"/>
    <mergeCell ref="AG58:AM58"/>
    <mergeCell ref="AN58:AP58"/>
    <mergeCell ref="AN56:AP56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D.1.1 - Architektonicko s...'!C2" display="/"/>
    <hyperlink ref="A57" location="'D.1.4.e - Elektroinstalac...'!C2" display="/"/>
    <hyperlink ref="A58" location="'SO-02 - Bourací práce'!C2" display="/"/>
    <hyperlink ref="A59" location="'VRN - Vedlejší rozpoč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7"/>
  <sheetViews>
    <sheetView showGridLines="0" tabSelected="1" workbookViewId="0">
      <selection activeCell="E20" sqref="E20:H20"/>
    </sheetView>
  </sheetViews>
  <sheetFormatPr defaultRowHeight="11.25"/>
  <cols>
    <col min="1" max="1" width="8.33203125" style="179" customWidth="1"/>
    <col min="2" max="2" width="1.1640625" style="179" customWidth="1"/>
    <col min="3" max="3" width="4.1640625" style="179" customWidth="1"/>
    <col min="4" max="4" width="4.33203125" style="179" customWidth="1"/>
    <col min="5" max="5" width="17.1640625" style="179" customWidth="1"/>
    <col min="6" max="6" width="100.83203125" style="179" customWidth="1"/>
    <col min="7" max="7" width="7.5" style="179" customWidth="1"/>
    <col min="8" max="8" width="14" style="179" customWidth="1"/>
    <col min="9" max="9" width="15.83203125" style="179" customWidth="1"/>
    <col min="10" max="11" width="22.33203125" style="179" customWidth="1"/>
    <col min="12" max="12" width="9.33203125" style="179" customWidth="1"/>
    <col min="13" max="13" width="10.83203125" style="179" hidden="1" customWidth="1"/>
    <col min="14" max="14" width="9.33203125" style="179" hidden="1"/>
    <col min="15" max="20" width="14.1640625" style="179" hidden="1" customWidth="1"/>
    <col min="21" max="21" width="16.33203125" style="179" hidden="1" customWidth="1"/>
    <col min="22" max="22" width="12.33203125" style="179" customWidth="1"/>
    <col min="23" max="23" width="16.33203125" style="179" customWidth="1"/>
    <col min="24" max="24" width="12.33203125" style="179" customWidth="1"/>
    <col min="25" max="25" width="15" style="179" customWidth="1"/>
    <col min="26" max="26" width="11" style="179" customWidth="1"/>
    <col min="27" max="27" width="15" style="179" customWidth="1"/>
    <col min="28" max="28" width="16.33203125" style="179" customWidth="1"/>
    <col min="29" max="29" width="11" style="179" customWidth="1"/>
    <col min="30" max="30" width="15" style="179" customWidth="1"/>
    <col min="31" max="31" width="16.33203125" style="179" customWidth="1"/>
    <col min="32" max="43" width="9.33203125" style="179"/>
    <col min="44" max="65" width="9.33203125" style="179" hidden="1"/>
    <col min="66" max="16384" width="9.33203125" style="179"/>
  </cols>
  <sheetData>
    <row r="2" spans="1:46" ht="36.950000000000003" customHeight="1">
      <c r="L2" s="365" t="s">
        <v>6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0" t="s">
        <v>89</v>
      </c>
    </row>
    <row r="3" spans="1:46" ht="6.95" customHeight="1">
      <c r="B3" s="181"/>
      <c r="C3" s="182"/>
      <c r="D3" s="182"/>
      <c r="E3" s="182"/>
      <c r="F3" s="182"/>
      <c r="G3" s="182"/>
      <c r="H3" s="182"/>
      <c r="I3" s="182"/>
      <c r="J3" s="182"/>
      <c r="K3" s="182"/>
      <c r="L3" s="183"/>
      <c r="AT3" s="180" t="s">
        <v>84</v>
      </c>
    </row>
    <row r="4" spans="1:46" ht="24.95" customHeight="1">
      <c r="B4" s="183"/>
      <c r="D4" s="184" t="s">
        <v>99</v>
      </c>
      <c r="L4" s="183"/>
      <c r="M4" s="185" t="s">
        <v>11</v>
      </c>
      <c r="AT4" s="180" t="s">
        <v>4</v>
      </c>
    </row>
    <row r="5" spans="1:46" ht="6.95" customHeight="1">
      <c r="B5" s="183"/>
      <c r="L5" s="183"/>
    </row>
    <row r="6" spans="1:46" ht="12" customHeight="1">
      <c r="B6" s="183"/>
      <c r="D6" s="186" t="s">
        <v>17</v>
      </c>
      <c r="L6" s="183"/>
    </row>
    <row r="7" spans="1:46" ht="16.5" customHeight="1">
      <c r="B7" s="183"/>
      <c r="E7" s="367" t="str">
        <f>'Rekapitulace stavby'!K6</f>
        <v>Sklad správy a údržby budov Technické univerzity v Libereci</v>
      </c>
      <c r="F7" s="368"/>
      <c r="G7" s="368"/>
      <c r="H7" s="368"/>
      <c r="L7" s="183"/>
    </row>
    <row r="8" spans="1:46" ht="12" customHeight="1">
      <c r="B8" s="183"/>
      <c r="D8" s="186" t="s">
        <v>100</v>
      </c>
      <c r="L8" s="183"/>
    </row>
    <row r="9" spans="1:46" s="190" customFormat="1" ht="16.5" customHeight="1">
      <c r="A9" s="187"/>
      <c r="B9" s="188"/>
      <c r="C9" s="187"/>
      <c r="D9" s="187"/>
      <c r="E9" s="367" t="s">
        <v>101</v>
      </c>
      <c r="F9" s="364"/>
      <c r="G9" s="364"/>
      <c r="H9" s="364"/>
      <c r="I9" s="187"/>
      <c r="J9" s="187"/>
      <c r="K9" s="187"/>
      <c r="L9" s="189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</row>
    <row r="10" spans="1:46" s="190" customFormat="1" ht="12" customHeight="1">
      <c r="A10" s="187"/>
      <c r="B10" s="188"/>
      <c r="C10" s="187"/>
      <c r="D10" s="186" t="s">
        <v>102</v>
      </c>
      <c r="E10" s="187"/>
      <c r="F10" s="187"/>
      <c r="G10" s="187"/>
      <c r="H10" s="187"/>
      <c r="I10" s="187"/>
      <c r="J10" s="187"/>
      <c r="K10" s="187"/>
      <c r="L10" s="189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</row>
    <row r="11" spans="1:46" s="190" customFormat="1" ht="16.5" customHeight="1">
      <c r="A11" s="187"/>
      <c r="B11" s="188"/>
      <c r="C11" s="187"/>
      <c r="D11" s="187"/>
      <c r="E11" s="363" t="s">
        <v>103</v>
      </c>
      <c r="F11" s="364"/>
      <c r="G11" s="364"/>
      <c r="H11" s="364"/>
      <c r="I11" s="187"/>
      <c r="J11" s="187"/>
      <c r="K11" s="187"/>
      <c r="L11" s="189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</row>
    <row r="12" spans="1:46" s="190" customFormat="1">
      <c r="A12" s="187"/>
      <c r="B12" s="188"/>
      <c r="C12" s="187"/>
      <c r="D12" s="187"/>
      <c r="E12" s="187"/>
      <c r="F12" s="187"/>
      <c r="G12" s="187"/>
      <c r="H12" s="187"/>
      <c r="I12" s="187"/>
      <c r="J12" s="187"/>
      <c r="K12" s="187"/>
      <c r="L12" s="189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</row>
    <row r="13" spans="1:46" s="190" customFormat="1" ht="12" customHeight="1">
      <c r="A13" s="187"/>
      <c r="B13" s="188"/>
      <c r="C13" s="187"/>
      <c r="D13" s="186" t="s">
        <v>19</v>
      </c>
      <c r="E13" s="187"/>
      <c r="F13" s="191" t="s">
        <v>3</v>
      </c>
      <c r="G13" s="187"/>
      <c r="H13" s="187"/>
      <c r="I13" s="186" t="s">
        <v>20</v>
      </c>
      <c r="J13" s="191" t="s">
        <v>3</v>
      </c>
      <c r="K13" s="187"/>
      <c r="L13" s="189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</row>
    <row r="14" spans="1:46" s="190" customFormat="1" ht="12" customHeight="1">
      <c r="A14" s="187"/>
      <c r="B14" s="188"/>
      <c r="C14" s="187"/>
      <c r="D14" s="186" t="s">
        <v>21</v>
      </c>
      <c r="E14" s="187"/>
      <c r="F14" s="191" t="s">
        <v>22</v>
      </c>
      <c r="G14" s="187"/>
      <c r="H14" s="187"/>
      <c r="I14" s="186" t="s">
        <v>23</v>
      </c>
      <c r="J14" s="192" t="str">
        <f>'Rekapitulace stavby'!AN8</f>
        <v>10. 11. 2024</v>
      </c>
      <c r="K14" s="187"/>
      <c r="L14" s="189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</row>
    <row r="15" spans="1:46" s="190" customFormat="1" ht="10.9" customHeight="1">
      <c r="A15" s="187"/>
      <c r="B15" s="188"/>
      <c r="C15" s="187"/>
      <c r="D15" s="187"/>
      <c r="E15" s="187"/>
      <c r="F15" s="187"/>
      <c r="G15" s="187"/>
      <c r="H15" s="187"/>
      <c r="I15" s="187"/>
      <c r="J15" s="187"/>
      <c r="K15" s="187"/>
      <c r="L15" s="189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</row>
    <row r="16" spans="1:46" s="190" customFormat="1" ht="12" customHeight="1">
      <c r="A16" s="187"/>
      <c r="B16" s="188"/>
      <c r="C16" s="187"/>
      <c r="D16" s="186" t="s">
        <v>25</v>
      </c>
      <c r="E16" s="187"/>
      <c r="F16" s="187"/>
      <c r="G16" s="187"/>
      <c r="H16" s="187"/>
      <c r="I16" s="186" t="s">
        <v>26</v>
      </c>
      <c r="J16" s="191" t="s">
        <v>27</v>
      </c>
      <c r="K16" s="187"/>
      <c r="L16" s="189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</row>
    <row r="17" spans="1:31" s="190" customFormat="1" ht="18" customHeight="1">
      <c r="A17" s="187"/>
      <c r="B17" s="188"/>
      <c r="C17" s="187"/>
      <c r="D17" s="187"/>
      <c r="E17" s="191" t="s">
        <v>28</v>
      </c>
      <c r="F17" s="187"/>
      <c r="G17" s="187"/>
      <c r="H17" s="187"/>
      <c r="I17" s="186" t="s">
        <v>29</v>
      </c>
      <c r="J17" s="191" t="s">
        <v>30</v>
      </c>
      <c r="K17" s="187"/>
      <c r="L17" s="189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</row>
    <row r="18" spans="1:31" s="190" customFormat="1" ht="6.95" customHeight="1">
      <c r="A18" s="187"/>
      <c r="B18" s="188"/>
      <c r="C18" s="187"/>
      <c r="D18" s="187"/>
      <c r="E18" s="187"/>
      <c r="F18" s="187"/>
      <c r="G18" s="187"/>
      <c r="H18" s="187"/>
      <c r="I18" s="187"/>
      <c r="J18" s="187"/>
      <c r="K18" s="187"/>
      <c r="L18" s="189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</row>
    <row r="19" spans="1:31" s="190" customFormat="1" ht="12" customHeight="1">
      <c r="A19" s="187"/>
      <c r="B19" s="188"/>
      <c r="C19" s="187"/>
      <c r="D19" s="186" t="s">
        <v>31</v>
      </c>
      <c r="E19" s="187"/>
      <c r="F19" s="187"/>
      <c r="G19" s="187"/>
      <c r="H19" s="187"/>
      <c r="I19" s="186" t="s">
        <v>26</v>
      </c>
      <c r="J19" s="23" t="str">
        <f>'Rekapitulace stavby'!AN13</f>
        <v>Vyplň údaj</v>
      </c>
      <c r="K19" s="187"/>
      <c r="L19" s="189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</row>
    <row r="20" spans="1:31" s="190" customFormat="1" ht="18" customHeight="1">
      <c r="A20" s="187"/>
      <c r="B20" s="188"/>
      <c r="C20" s="187"/>
      <c r="D20" s="187"/>
      <c r="E20" s="369"/>
      <c r="F20" s="370"/>
      <c r="G20" s="370"/>
      <c r="H20" s="370"/>
      <c r="I20" s="186" t="s">
        <v>29</v>
      </c>
      <c r="J20" s="23" t="str">
        <f>'Rekapitulace stavby'!AN14</f>
        <v>Vyplň údaj</v>
      </c>
      <c r="K20" s="187"/>
      <c r="L20" s="189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</row>
    <row r="21" spans="1:31" s="190" customFormat="1" ht="6.95" customHeight="1">
      <c r="A21" s="187"/>
      <c r="B21" s="188"/>
      <c r="C21" s="187"/>
      <c r="D21" s="187"/>
      <c r="E21" s="187"/>
      <c r="F21" s="187"/>
      <c r="G21" s="187"/>
      <c r="H21" s="187"/>
      <c r="I21" s="187"/>
      <c r="J21" s="187"/>
      <c r="K21" s="187"/>
      <c r="L21" s="189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</row>
    <row r="22" spans="1:31" s="190" customFormat="1" ht="12" customHeight="1">
      <c r="A22" s="187"/>
      <c r="B22" s="188"/>
      <c r="C22" s="187"/>
      <c r="D22" s="186" t="s">
        <v>33</v>
      </c>
      <c r="E22" s="187"/>
      <c r="F22" s="187"/>
      <c r="G22" s="187"/>
      <c r="H22" s="187"/>
      <c r="I22" s="186" t="s">
        <v>26</v>
      </c>
      <c r="J22" s="191" t="s">
        <v>34</v>
      </c>
      <c r="K22" s="187"/>
      <c r="L22" s="189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</row>
    <row r="23" spans="1:31" s="190" customFormat="1" ht="18" customHeight="1">
      <c r="A23" s="187"/>
      <c r="B23" s="188"/>
      <c r="C23" s="187"/>
      <c r="D23" s="187"/>
      <c r="E23" s="191" t="s">
        <v>35</v>
      </c>
      <c r="F23" s="187"/>
      <c r="G23" s="187"/>
      <c r="H23" s="187"/>
      <c r="I23" s="186" t="s">
        <v>29</v>
      </c>
      <c r="J23" s="191" t="s">
        <v>3</v>
      </c>
      <c r="K23" s="187"/>
      <c r="L23" s="189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</row>
    <row r="24" spans="1:31" s="190" customFormat="1" ht="6.95" customHeight="1">
      <c r="A24" s="187"/>
      <c r="B24" s="188"/>
      <c r="C24" s="187"/>
      <c r="D24" s="187"/>
      <c r="E24" s="187"/>
      <c r="F24" s="187"/>
      <c r="G24" s="187"/>
      <c r="H24" s="187"/>
      <c r="I24" s="187"/>
      <c r="J24" s="187"/>
      <c r="K24" s="187"/>
      <c r="L24" s="189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</row>
    <row r="25" spans="1:31" s="190" customFormat="1" ht="12" customHeight="1">
      <c r="A25" s="187"/>
      <c r="B25" s="188"/>
      <c r="C25" s="187"/>
      <c r="D25" s="186" t="s">
        <v>37</v>
      </c>
      <c r="E25" s="187"/>
      <c r="F25" s="187"/>
      <c r="G25" s="187"/>
      <c r="H25" s="187"/>
      <c r="I25" s="186" t="s">
        <v>26</v>
      </c>
      <c r="J25" s="191" t="str">
        <f>IF('Rekapitulace stavby'!AN19="","",'Rekapitulace stavby'!AN19)</f>
        <v/>
      </c>
      <c r="K25" s="187"/>
      <c r="L25" s="189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</row>
    <row r="26" spans="1:31" s="190" customFormat="1" ht="18" customHeight="1">
      <c r="A26" s="187"/>
      <c r="B26" s="188"/>
      <c r="C26" s="187"/>
      <c r="D26" s="187"/>
      <c r="E26" s="191" t="str">
        <f>IF('Rekapitulace stavby'!E20="","",'Rekapitulace stavby'!E20)</f>
        <v xml:space="preserve"> </v>
      </c>
      <c r="F26" s="187"/>
      <c r="G26" s="187"/>
      <c r="H26" s="187"/>
      <c r="I26" s="186" t="s">
        <v>29</v>
      </c>
      <c r="J26" s="191" t="str">
        <f>IF('Rekapitulace stavby'!AN20="","",'Rekapitulace stavby'!AN20)</f>
        <v/>
      </c>
      <c r="K26" s="187"/>
      <c r="L26" s="189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</row>
    <row r="27" spans="1:31" s="190" customFormat="1" ht="6.95" customHeight="1">
      <c r="A27" s="187"/>
      <c r="B27" s="188"/>
      <c r="C27" s="187"/>
      <c r="D27" s="187"/>
      <c r="E27" s="187"/>
      <c r="F27" s="187"/>
      <c r="G27" s="187"/>
      <c r="H27" s="187"/>
      <c r="I27" s="187"/>
      <c r="J27" s="187"/>
      <c r="K27" s="187"/>
      <c r="L27" s="189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</row>
    <row r="28" spans="1:31" s="190" customFormat="1" ht="12" customHeight="1">
      <c r="A28" s="187"/>
      <c r="B28" s="188"/>
      <c r="C28" s="187"/>
      <c r="D28" s="186" t="s">
        <v>39</v>
      </c>
      <c r="E28" s="187"/>
      <c r="F28" s="187"/>
      <c r="G28" s="187"/>
      <c r="H28" s="187"/>
      <c r="I28" s="187"/>
      <c r="J28" s="187"/>
      <c r="K28" s="187"/>
      <c r="L28" s="189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</row>
    <row r="29" spans="1:31" s="196" customFormat="1" ht="16.5" customHeight="1">
      <c r="A29" s="193"/>
      <c r="B29" s="194"/>
      <c r="C29" s="193"/>
      <c r="D29" s="193"/>
      <c r="E29" s="371" t="s">
        <v>3</v>
      </c>
      <c r="F29" s="371"/>
      <c r="G29" s="371"/>
      <c r="H29" s="371"/>
      <c r="I29" s="193"/>
      <c r="J29" s="193"/>
      <c r="K29" s="193"/>
      <c r="L29" s="195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</row>
    <row r="30" spans="1:31" s="190" customFormat="1" ht="6.95" customHeight="1">
      <c r="A30" s="187"/>
      <c r="B30" s="188"/>
      <c r="C30" s="187"/>
      <c r="D30" s="187"/>
      <c r="E30" s="187"/>
      <c r="F30" s="187"/>
      <c r="G30" s="187"/>
      <c r="H30" s="187"/>
      <c r="I30" s="187"/>
      <c r="J30" s="187"/>
      <c r="K30" s="187"/>
      <c r="L30" s="189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</row>
    <row r="31" spans="1:31" s="190" customFormat="1" ht="6.95" customHeight="1">
      <c r="A31" s="187"/>
      <c r="B31" s="188"/>
      <c r="C31" s="187"/>
      <c r="D31" s="197"/>
      <c r="E31" s="197"/>
      <c r="F31" s="197"/>
      <c r="G31" s="197"/>
      <c r="H31" s="197"/>
      <c r="I31" s="197"/>
      <c r="J31" s="197"/>
      <c r="K31" s="197"/>
      <c r="L31" s="189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</row>
    <row r="32" spans="1:31" s="190" customFormat="1" ht="25.35" customHeight="1">
      <c r="A32" s="187"/>
      <c r="B32" s="188"/>
      <c r="C32" s="187"/>
      <c r="D32" s="198" t="s">
        <v>41</v>
      </c>
      <c r="E32" s="187"/>
      <c r="F32" s="187"/>
      <c r="G32" s="187"/>
      <c r="H32" s="187"/>
      <c r="I32" s="187"/>
      <c r="J32" s="199">
        <f>ROUND(J103, 2)</f>
        <v>0</v>
      </c>
      <c r="K32" s="187"/>
      <c r="L32" s="189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</row>
    <row r="33" spans="1:31" s="190" customFormat="1" ht="6.95" customHeight="1">
      <c r="A33" s="187"/>
      <c r="B33" s="188"/>
      <c r="C33" s="187"/>
      <c r="D33" s="197"/>
      <c r="E33" s="197"/>
      <c r="F33" s="197"/>
      <c r="G33" s="197"/>
      <c r="H33" s="197"/>
      <c r="I33" s="197"/>
      <c r="J33" s="197"/>
      <c r="K33" s="197"/>
      <c r="L33" s="189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</row>
    <row r="34" spans="1:31" s="190" customFormat="1" ht="14.45" customHeight="1">
      <c r="A34" s="187"/>
      <c r="B34" s="188"/>
      <c r="C34" s="187"/>
      <c r="D34" s="187"/>
      <c r="E34" s="187"/>
      <c r="F34" s="200" t="s">
        <v>43</v>
      </c>
      <c r="G34" s="187"/>
      <c r="H34" s="187"/>
      <c r="I34" s="200" t="s">
        <v>42</v>
      </c>
      <c r="J34" s="200" t="s">
        <v>44</v>
      </c>
      <c r="K34" s="187"/>
      <c r="L34" s="189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</row>
    <row r="35" spans="1:31" s="190" customFormat="1" ht="14.45" customHeight="1">
      <c r="A35" s="187"/>
      <c r="B35" s="188"/>
      <c r="C35" s="187"/>
      <c r="D35" s="201" t="s">
        <v>45</v>
      </c>
      <c r="E35" s="186" t="s">
        <v>46</v>
      </c>
      <c r="F35" s="202">
        <f>ROUND((SUM(BE103:BE466)),  2)</f>
        <v>0</v>
      </c>
      <c r="G35" s="187"/>
      <c r="H35" s="187"/>
      <c r="I35" s="203">
        <v>0.21</v>
      </c>
      <c r="J35" s="202">
        <f>ROUND(((SUM(BE103:BE466))*I35),  2)</f>
        <v>0</v>
      </c>
      <c r="K35" s="187"/>
      <c r="L35" s="189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</row>
    <row r="36" spans="1:31" s="190" customFormat="1" ht="14.45" customHeight="1">
      <c r="A36" s="187"/>
      <c r="B36" s="188"/>
      <c r="C36" s="187"/>
      <c r="D36" s="187"/>
      <c r="E36" s="186" t="s">
        <v>47</v>
      </c>
      <c r="F36" s="202">
        <f>ROUND((SUM(BF103:BF466)),  2)</f>
        <v>0</v>
      </c>
      <c r="G36" s="187"/>
      <c r="H36" s="187"/>
      <c r="I36" s="203">
        <v>0.12</v>
      </c>
      <c r="J36" s="202">
        <f>ROUND(((SUM(BF103:BF466))*I36),  2)</f>
        <v>0</v>
      </c>
      <c r="K36" s="187"/>
      <c r="L36" s="189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</row>
    <row r="37" spans="1:31" s="190" customFormat="1" ht="14.45" hidden="1" customHeight="1">
      <c r="A37" s="187"/>
      <c r="B37" s="188"/>
      <c r="C37" s="187"/>
      <c r="D37" s="187"/>
      <c r="E37" s="186" t="s">
        <v>48</v>
      </c>
      <c r="F37" s="202">
        <f>ROUND((SUM(BG103:BG466)),  2)</f>
        <v>0</v>
      </c>
      <c r="G37" s="187"/>
      <c r="H37" s="187"/>
      <c r="I37" s="203">
        <v>0.21</v>
      </c>
      <c r="J37" s="202">
        <f>0</f>
        <v>0</v>
      </c>
      <c r="K37" s="187"/>
      <c r="L37" s="189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</row>
    <row r="38" spans="1:31" s="190" customFormat="1" ht="14.45" hidden="1" customHeight="1">
      <c r="A38" s="187"/>
      <c r="B38" s="188"/>
      <c r="C38" s="187"/>
      <c r="D38" s="187"/>
      <c r="E38" s="186" t="s">
        <v>49</v>
      </c>
      <c r="F38" s="202">
        <f>ROUND((SUM(BH103:BH466)),  2)</f>
        <v>0</v>
      </c>
      <c r="G38" s="187"/>
      <c r="H38" s="187"/>
      <c r="I38" s="203">
        <v>0.12</v>
      </c>
      <c r="J38" s="202">
        <f>0</f>
        <v>0</v>
      </c>
      <c r="K38" s="187"/>
      <c r="L38" s="189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</row>
    <row r="39" spans="1:31" s="190" customFormat="1" ht="14.45" hidden="1" customHeight="1">
      <c r="A39" s="187"/>
      <c r="B39" s="188"/>
      <c r="C39" s="187"/>
      <c r="D39" s="187"/>
      <c r="E39" s="186" t="s">
        <v>50</v>
      </c>
      <c r="F39" s="202">
        <f>ROUND((SUM(BI103:BI466)),  2)</f>
        <v>0</v>
      </c>
      <c r="G39" s="187"/>
      <c r="H39" s="187"/>
      <c r="I39" s="203">
        <v>0</v>
      </c>
      <c r="J39" s="202">
        <f>0</f>
        <v>0</v>
      </c>
      <c r="K39" s="187"/>
      <c r="L39" s="189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</row>
    <row r="40" spans="1:31" s="190" customFormat="1" ht="6.95" customHeight="1">
      <c r="A40" s="187"/>
      <c r="B40" s="188"/>
      <c r="C40" s="187"/>
      <c r="D40" s="187"/>
      <c r="E40" s="187"/>
      <c r="F40" s="187"/>
      <c r="G40" s="187"/>
      <c r="H40" s="187"/>
      <c r="I40" s="187"/>
      <c r="J40" s="187"/>
      <c r="K40" s="187"/>
      <c r="L40" s="189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</row>
    <row r="41" spans="1:31" s="190" customFormat="1" ht="25.35" customHeight="1">
      <c r="A41" s="187"/>
      <c r="B41" s="188"/>
      <c r="C41" s="204"/>
      <c r="D41" s="205" t="s">
        <v>51</v>
      </c>
      <c r="E41" s="206"/>
      <c r="F41" s="206"/>
      <c r="G41" s="207" t="s">
        <v>52</v>
      </c>
      <c r="H41" s="208" t="s">
        <v>53</v>
      </c>
      <c r="I41" s="206"/>
      <c r="J41" s="209">
        <f>SUM(J32:J39)</f>
        <v>0</v>
      </c>
      <c r="K41" s="210"/>
      <c r="L41" s="189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</row>
    <row r="42" spans="1:31" s="190" customFormat="1" ht="14.45" customHeight="1">
      <c r="A42" s="187"/>
      <c r="B42" s="211"/>
      <c r="C42" s="212"/>
      <c r="D42" s="212"/>
      <c r="E42" s="212"/>
      <c r="F42" s="212"/>
      <c r="G42" s="212"/>
      <c r="H42" s="212"/>
      <c r="I42" s="212"/>
      <c r="J42" s="212"/>
      <c r="K42" s="212"/>
      <c r="L42" s="189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</row>
    <row r="46" spans="1:31" s="190" customFormat="1" ht="6.95" customHeight="1">
      <c r="A46" s="187"/>
      <c r="B46" s="213"/>
      <c r="C46" s="214"/>
      <c r="D46" s="214"/>
      <c r="E46" s="214"/>
      <c r="F46" s="214"/>
      <c r="G46" s="214"/>
      <c r="H46" s="214"/>
      <c r="I46" s="214"/>
      <c r="J46" s="214"/>
      <c r="K46" s="214"/>
      <c r="L46" s="189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</row>
    <row r="47" spans="1:31" s="190" customFormat="1" ht="24.95" customHeight="1">
      <c r="A47" s="187"/>
      <c r="B47" s="188"/>
      <c r="C47" s="184" t="s">
        <v>104</v>
      </c>
      <c r="D47" s="187"/>
      <c r="E47" s="187"/>
      <c r="F47" s="187"/>
      <c r="G47" s="187"/>
      <c r="H47" s="187"/>
      <c r="I47" s="187"/>
      <c r="J47" s="187"/>
      <c r="K47" s="187"/>
      <c r="L47" s="189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</row>
    <row r="48" spans="1:31" s="190" customFormat="1" ht="6.95" customHeight="1">
      <c r="A48" s="187"/>
      <c r="B48" s="188"/>
      <c r="C48" s="187"/>
      <c r="D48" s="187"/>
      <c r="E48" s="187"/>
      <c r="F48" s="187"/>
      <c r="G48" s="187"/>
      <c r="H48" s="187"/>
      <c r="I48" s="187"/>
      <c r="J48" s="187"/>
      <c r="K48" s="187"/>
      <c r="L48" s="189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</row>
    <row r="49" spans="1:47" s="190" customFormat="1" ht="12" customHeight="1">
      <c r="A49" s="187"/>
      <c r="B49" s="188"/>
      <c r="C49" s="186" t="s">
        <v>17</v>
      </c>
      <c r="D49" s="187"/>
      <c r="E49" s="187"/>
      <c r="F49" s="187"/>
      <c r="G49" s="187"/>
      <c r="H49" s="187"/>
      <c r="I49" s="187"/>
      <c r="J49" s="187"/>
      <c r="K49" s="187"/>
      <c r="L49" s="189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</row>
    <row r="50" spans="1:47" s="190" customFormat="1" ht="16.5" customHeight="1">
      <c r="A50" s="187"/>
      <c r="B50" s="188"/>
      <c r="C50" s="187"/>
      <c r="D50" s="187"/>
      <c r="E50" s="367" t="str">
        <f>E7</f>
        <v>Sklad správy a údržby budov Technické univerzity v Libereci</v>
      </c>
      <c r="F50" s="368"/>
      <c r="G50" s="368"/>
      <c r="H50" s="368"/>
      <c r="I50" s="187"/>
      <c r="J50" s="187"/>
      <c r="K50" s="187"/>
      <c r="L50" s="189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</row>
    <row r="51" spans="1:47" ht="12" customHeight="1">
      <c r="B51" s="183"/>
      <c r="C51" s="186" t="s">
        <v>100</v>
      </c>
      <c r="L51" s="183"/>
    </row>
    <row r="52" spans="1:47" s="190" customFormat="1" ht="16.5" customHeight="1">
      <c r="A52" s="187"/>
      <c r="B52" s="188"/>
      <c r="C52" s="187"/>
      <c r="D52" s="187"/>
      <c r="E52" s="367" t="s">
        <v>101</v>
      </c>
      <c r="F52" s="364"/>
      <c r="G52" s="364"/>
      <c r="H52" s="364"/>
      <c r="I52" s="187"/>
      <c r="J52" s="187"/>
      <c r="K52" s="187"/>
      <c r="L52" s="189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</row>
    <row r="53" spans="1:47" s="190" customFormat="1" ht="12" customHeight="1">
      <c r="A53" s="187"/>
      <c r="B53" s="188"/>
      <c r="C53" s="186" t="s">
        <v>102</v>
      </c>
      <c r="D53" s="187"/>
      <c r="E53" s="187"/>
      <c r="F53" s="187"/>
      <c r="G53" s="187"/>
      <c r="H53" s="187"/>
      <c r="I53" s="187"/>
      <c r="J53" s="187"/>
      <c r="K53" s="187"/>
      <c r="L53" s="189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</row>
    <row r="54" spans="1:47" s="190" customFormat="1" ht="16.5" customHeight="1">
      <c r="A54" s="187"/>
      <c r="B54" s="188"/>
      <c r="C54" s="187"/>
      <c r="D54" s="187"/>
      <c r="E54" s="363" t="str">
        <f>E11</f>
        <v>D.1.1 - Architektonicko stavební a konstrukční řešení</v>
      </c>
      <c r="F54" s="364"/>
      <c r="G54" s="364"/>
      <c r="H54" s="364"/>
      <c r="I54" s="187"/>
      <c r="J54" s="187"/>
      <c r="K54" s="187"/>
      <c r="L54" s="189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</row>
    <row r="55" spans="1:47" s="190" customFormat="1" ht="6.95" customHeight="1">
      <c r="A55" s="187"/>
      <c r="B55" s="188"/>
      <c r="C55" s="187"/>
      <c r="D55" s="187"/>
      <c r="E55" s="187"/>
      <c r="F55" s="187"/>
      <c r="G55" s="187"/>
      <c r="H55" s="187"/>
      <c r="I55" s="187"/>
      <c r="J55" s="187"/>
      <c r="K55" s="187"/>
      <c r="L55" s="189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</row>
    <row r="56" spans="1:47" s="190" customFormat="1" ht="12" customHeight="1">
      <c r="A56" s="187"/>
      <c r="B56" s="188"/>
      <c r="C56" s="186" t="s">
        <v>21</v>
      </c>
      <c r="D56" s="187"/>
      <c r="E56" s="187"/>
      <c r="F56" s="191" t="str">
        <f>F14</f>
        <v>Parc. č. 2767/2, 2767/1, 2767/3</v>
      </c>
      <c r="G56" s="187"/>
      <c r="H56" s="187"/>
      <c r="I56" s="186" t="s">
        <v>23</v>
      </c>
      <c r="J56" s="192" t="str">
        <f>IF(J14="","",J14)</f>
        <v>10. 11. 2024</v>
      </c>
      <c r="K56" s="187"/>
      <c r="L56" s="189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</row>
    <row r="57" spans="1:47" s="190" customFormat="1" ht="6.95" customHeight="1">
      <c r="A57" s="187"/>
      <c r="B57" s="188"/>
      <c r="C57" s="187"/>
      <c r="D57" s="187"/>
      <c r="E57" s="187"/>
      <c r="F57" s="187"/>
      <c r="G57" s="187"/>
      <c r="H57" s="187"/>
      <c r="I57" s="187"/>
      <c r="J57" s="187"/>
      <c r="K57" s="187"/>
      <c r="L57" s="189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</row>
    <row r="58" spans="1:47" s="190" customFormat="1" ht="15.2" customHeight="1">
      <c r="A58" s="187"/>
      <c r="B58" s="188"/>
      <c r="C58" s="186" t="s">
        <v>25</v>
      </c>
      <c r="D58" s="187"/>
      <c r="E58" s="187"/>
      <c r="F58" s="191" t="str">
        <f>E17</f>
        <v>Technické univerzity v Libereci</v>
      </c>
      <c r="G58" s="187"/>
      <c r="H58" s="187"/>
      <c r="I58" s="186" t="s">
        <v>33</v>
      </c>
      <c r="J58" s="215" t="str">
        <f>E23</f>
        <v>REPOS.Lbc, s.r.o.</v>
      </c>
      <c r="K58" s="187"/>
      <c r="L58" s="189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</row>
    <row r="59" spans="1:47" s="190" customFormat="1" ht="15.2" customHeight="1">
      <c r="A59" s="187"/>
      <c r="B59" s="188"/>
      <c r="C59" s="186" t="s">
        <v>31</v>
      </c>
      <c r="D59" s="187"/>
      <c r="E59" s="187"/>
      <c r="F59" s="191" t="str">
        <f>IF(E20="","",E20)</f>
        <v/>
      </c>
      <c r="G59" s="187"/>
      <c r="H59" s="187"/>
      <c r="I59" s="186" t="s">
        <v>37</v>
      </c>
      <c r="J59" s="215" t="str">
        <f>E26</f>
        <v xml:space="preserve"> </v>
      </c>
      <c r="K59" s="187"/>
      <c r="L59" s="189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</row>
    <row r="60" spans="1:47" s="190" customFormat="1" ht="10.35" customHeight="1">
      <c r="A60" s="187"/>
      <c r="B60" s="188"/>
      <c r="C60" s="187"/>
      <c r="D60" s="187"/>
      <c r="E60" s="187"/>
      <c r="F60" s="187"/>
      <c r="G60" s="187"/>
      <c r="H60" s="187"/>
      <c r="I60" s="187"/>
      <c r="J60" s="187"/>
      <c r="K60" s="187"/>
      <c r="L60" s="189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7"/>
      <c r="AE60" s="187"/>
    </row>
    <row r="61" spans="1:47" s="190" customFormat="1" ht="29.25" customHeight="1">
      <c r="A61" s="187"/>
      <c r="B61" s="188"/>
      <c r="C61" s="216" t="s">
        <v>105</v>
      </c>
      <c r="D61" s="204"/>
      <c r="E61" s="204"/>
      <c r="F61" s="204"/>
      <c r="G61" s="204"/>
      <c r="H61" s="204"/>
      <c r="I61" s="204"/>
      <c r="J61" s="217" t="s">
        <v>106</v>
      </c>
      <c r="K61" s="204"/>
      <c r="L61" s="189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7"/>
      <c r="AE61" s="187"/>
    </row>
    <row r="62" spans="1:47" s="190" customFormat="1" ht="10.35" customHeight="1">
      <c r="A62" s="187"/>
      <c r="B62" s="188"/>
      <c r="C62" s="187"/>
      <c r="D62" s="187"/>
      <c r="E62" s="187"/>
      <c r="F62" s="187"/>
      <c r="G62" s="187"/>
      <c r="H62" s="187"/>
      <c r="I62" s="187"/>
      <c r="J62" s="187"/>
      <c r="K62" s="187"/>
      <c r="L62" s="189"/>
      <c r="S62" s="187"/>
      <c r="T62" s="187"/>
      <c r="U62" s="187"/>
      <c r="V62" s="187"/>
      <c r="W62" s="187"/>
      <c r="X62" s="187"/>
      <c r="Y62" s="187"/>
      <c r="Z62" s="187"/>
      <c r="AA62" s="187"/>
      <c r="AB62" s="187"/>
      <c r="AC62" s="187"/>
      <c r="AD62" s="187"/>
      <c r="AE62" s="187"/>
    </row>
    <row r="63" spans="1:47" s="190" customFormat="1" ht="22.9" customHeight="1">
      <c r="A63" s="187"/>
      <c r="B63" s="188"/>
      <c r="C63" s="218" t="s">
        <v>73</v>
      </c>
      <c r="D63" s="187"/>
      <c r="E63" s="187"/>
      <c r="F63" s="187"/>
      <c r="G63" s="187"/>
      <c r="H63" s="187"/>
      <c r="I63" s="187"/>
      <c r="J63" s="199">
        <f>J103</f>
        <v>0</v>
      </c>
      <c r="K63" s="187"/>
      <c r="L63" s="189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87"/>
      <c r="AE63" s="187"/>
      <c r="AU63" s="180" t="s">
        <v>107</v>
      </c>
    </row>
    <row r="64" spans="1:47" s="219" customFormat="1" ht="24.95" customHeight="1">
      <c r="B64" s="220"/>
      <c r="D64" s="221" t="s">
        <v>108</v>
      </c>
      <c r="E64" s="222"/>
      <c r="F64" s="222"/>
      <c r="G64" s="222"/>
      <c r="H64" s="222"/>
      <c r="I64" s="222"/>
      <c r="J64" s="223">
        <f>J104</f>
        <v>0</v>
      </c>
      <c r="L64" s="220"/>
    </row>
    <row r="65" spans="2:12" s="224" customFormat="1" ht="19.899999999999999" customHeight="1">
      <c r="B65" s="225"/>
      <c r="D65" s="226" t="s">
        <v>109</v>
      </c>
      <c r="E65" s="227"/>
      <c r="F65" s="227"/>
      <c r="G65" s="227"/>
      <c r="H65" s="227"/>
      <c r="I65" s="227"/>
      <c r="J65" s="228">
        <f>J105</f>
        <v>0</v>
      </c>
      <c r="L65" s="225"/>
    </row>
    <row r="66" spans="2:12" s="224" customFormat="1" ht="19.899999999999999" customHeight="1">
      <c r="B66" s="225"/>
      <c r="D66" s="226" t="s">
        <v>110</v>
      </c>
      <c r="E66" s="227"/>
      <c r="F66" s="227"/>
      <c r="G66" s="227"/>
      <c r="H66" s="227"/>
      <c r="I66" s="227"/>
      <c r="J66" s="228">
        <f>J156</f>
        <v>0</v>
      </c>
      <c r="L66" s="225"/>
    </row>
    <row r="67" spans="2:12" s="224" customFormat="1" ht="19.899999999999999" customHeight="1">
      <c r="B67" s="225"/>
      <c r="D67" s="226" t="s">
        <v>111</v>
      </c>
      <c r="E67" s="227"/>
      <c r="F67" s="227"/>
      <c r="G67" s="227"/>
      <c r="H67" s="227"/>
      <c r="I67" s="227"/>
      <c r="J67" s="228">
        <f>J205</f>
        <v>0</v>
      </c>
      <c r="L67" s="225"/>
    </row>
    <row r="68" spans="2:12" s="224" customFormat="1" ht="19.899999999999999" customHeight="1">
      <c r="B68" s="225"/>
      <c r="D68" s="226" t="s">
        <v>112</v>
      </c>
      <c r="E68" s="227"/>
      <c r="F68" s="227"/>
      <c r="G68" s="227"/>
      <c r="H68" s="227"/>
      <c r="I68" s="227"/>
      <c r="J68" s="228">
        <f>J259</f>
        <v>0</v>
      </c>
      <c r="L68" s="225"/>
    </row>
    <row r="69" spans="2:12" s="224" customFormat="1" ht="19.899999999999999" customHeight="1">
      <c r="B69" s="225"/>
      <c r="D69" s="226" t="s">
        <v>113</v>
      </c>
      <c r="E69" s="227"/>
      <c r="F69" s="227"/>
      <c r="G69" s="227"/>
      <c r="H69" s="227"/>
      <c r="I69" s="227"/>
      <c r="J69" s="228">
        <f>J271</f>
        <v>0</v>
      </c>
      <c r="L69" s="225"/>
    </row>
    <row r="70" spans="2:12" s="224" customFormat="1" ht="19.899999999999999" customHeight="1">
      <c r="B70" s="225"/>
      <c r="D70" s="226" t="s">
        <v>114</v>
      </c>
      <c r="E70" s="227"/>
      <c r="F70" s="227"/>
      <c r="G70" s="227"/>
      <c r="H70" s="227"/>
      <c r="I70" s="227"/>
      <c r="J70" s="228">
        <f>J298</f>
        <v>0</v>
      </c>
      <c r="L70" s="225"/>
    </row>
    <row r="71" spans="2:12" s="224" customFormat="1" ht="19.899999999999999" customHeight="1">
      <c r="B71" s="225"/>
      <c r="D71" s="226" t="s">
        <v>115</v>
      </c>
      <c r="E71" s="227"/>
      <c r="F71" s="227"/>
      <c r="G71" s="227"/>
      <c r="H71" s="227"/>
      <c r="I71" s="227"/>
      <c r="J71" s="228">
        <f>J357</f>
        <v>0</v>
      </c>
      <c r="L71" s="225"/>
    </row>
    <row r="72" spans="2:12" s="224" customFormat="1" ht="19.899999999999999" customHeight="1">
      <c r="B72" s="225"/>
      <c r="D72" s="226" t="s">
        <v>116</v>
      </c>
      <c r="E72" s="227"/>
      <c r="F72" s="227"/>
      <c r="G72" s="227"/>
      <c r="H72" s="227"/>
      <c r="I72" s="227"/>
      <c r="J72" s="228">
        <f>J376</f>
        <v>0</v>
      </c>
      <c r="L72" s="225"/>
    </row>
    <row r="73" spans="2:12" s="219" customFormat="1" ht="24.95" customHeight="1">
      <c r="B73" s="220"/>
      <c r="D73" s="221" t="s">
        <v>117</v>
      </c>
      <c r="E73" s="222"/>
      <c r="F73" s="222"/>
      <c r="G73" s="222"/>
      <c r="H73" s="222"/>
      <c r="I73" s="222"/>
      <c r="J73" s="223">
        <f>J379</f>
        <v>0</v>
      </c>
      <c r="L73" s="220"/>
    </row>
    <row r="74" spans="2:12" s="224" customFormat="1" ht="19.899999999999999" customHeight="1">
      <c r="B74" s="225"/>
      <c r="D74" s="226" t="s">
        <v>118</v>
      </c>
      <c r="E74" s="227"/>
      <c r="F74" s="227"/>
      <c r="G74" s="227"/>
      <c r="H74" s="227"/>
      <c r="I74" s="227"/>
      <c r="J74" s="228">
        <f>J380</f>
        <v>0</v>
      </c>
      <c r="L74" s="225"/>
    </row>
    <row r="75" spans="2:12" s="224" customFormat="1" ht="19.899999999999999" customHeight="1">
      <c r="B75" s="225"/>
      <c r="D75" s="226" t="s">
        <v>119</v>
      </c>
      <c r="E75" s="227"/>
      <c r="F75" s="227"/>
      <c r="G75" s="227"/>
      <c r="H75" s="227"/>
      <c r="I75" s="227"/>
      <c r="J75" s="228">
        <f>J422</f>
        <v>0</v>
      </c>
      <c r="L75" s="225"/>
    </row>
    <row r="76" spans="2:12" s="224" customFormat="1" ht="19.899999999999999" customHeight="1">
      <c r="B76" s="225"/>
      <c r="D76" s="226" t="s">
        <v>120</v>
      </c>
      <c r="E76" s="227"/>
      <c r="F76" s="227"/>
      <c r="G76" s="227"/>
      <c r="H76" s="227"/>
      <c r="I76" s="227"/>
      <c r="J76" s="228">
        <f>J429</f>
        <v>0</v>
      </c>
      <c r="L76" s="225"/>
    </row>
    <row r="77" spans="2:12" s="224" customFormat="1" ht="19.899999999999999" customHeight="1">
      <c r="B77" s="225"/>
      <c r="D77" s="226" t="s">
        <v>121</v>
      </c>
      <c r="E77" s="227"/>
      <c r="F77" s="227"/>
      <c r="G77" s="227"/>
      <c r="H77" s="227"/>
      <c r="I77" s="227"/>
      <c r="J77" s="228">
        <f>J435</f>
        <v>0</v>
      </c>
      <c r="L77" s="225"/>
    </row>
    <row r="78" spans="2:12" s="224" customFormat="1" ht="19.899999999999999" customHeight="1">
      <c r="B78" s="225"/>
      <c r="D78" s="226" t="s">
        <v>122</v>
      </c>
      <c r="E78" s="227"/>
      <c r="F78" s="227"/>
      <c r="G78" s="227"/>
      <c r="H78" s="227"/>
      <c r="I78" s="227"/>
      <c r="J78" s="228">
        <f>J444</f>
        <v>0</v>
      </c>
      <c r="L78" s="225"/>
    </row>
    <row r="79" spans="2:12" s="224" customFormat="1" ht="19.899999999999999" customHeight="1">
      <c r="B79" s="225"/>
      <c r="D79" s="226" t="s">
        <v>123</v>
      </c>
      <c r="E79" s="227"/>
      <c r="F79" s="227"/>
      <c r="G79" s="227"/>
      <c r="H79" s="227"/>
      <c r="I79" s="227"/>
      <c r="J79" s="228">
        <f>J460</f>
        <v>0</v>
      </c>
      <c r="L79" s="225"/>
    </row>
    <row r="80" spans="2:12" s="219" customFormat="1" ht="24.95" customHeight="1">
      <c r="B80" s="220"/>
      <c r="D80" s="221" t="s">
        <v>124</v>
      </c>
      <c r="E80" s="222"/>
      <c r="F80" s="222"/>
      <c r="G80" s="222"/>
      <c r="H80" s="222"/>
      <c r="I80" s="222"/>
      <c r="J80" s="223">
        <f>J463</f>
        <v>0</v>
      </c>
      <c r="L80" s="220"/>
    </row>
    <row r="81" spans="1:31" s="224" customFormat="1" ht="19.899999999999999" customHeight="1">
      <c r="B81" s="225"/>
      <c r="D81" s="226" t="s">
        <v>125</v>
      </c>
      <c r="E81" s="227"/>
      <c r="F81" s="227"/>
      <c r="G81" s="227"/>
      <c r="H81" s="227"/>
      <c r="I81" s="227"/>
      <c r="J81" s="228">
        <f>J464</f>
        <v>0</v>
      </c>
      <c r="L81" s="225"/>
    </row>
    <row r="82" spans="1:31" s="190" customFormat="1" ht="21.75" customHeight="1">
      <c r="A82" s="187"/>
      <c r="B82" s="188"/>
      <c r="C82" s="187"/>
      <c r="D82" s="187"/>
      <c r="E82" s="187"/>
      <c r="F82" s="187"/>
      <c r="G82" s="187"/>
      <c r="H82" s="187"/>
      <c r="I82" s="187"/>
      <c r="J82" s="187"/>
      <c r="K82" s="187"/>
      <c r="L82" s="189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pans="1:31" s="190" customFormat="1" ht="6.95" customHeight="1">
      <c r="A83" s="187"/>
      <c r="B83" s="211"/>
      <c r="C83" s="212"/>
      <c r="D83" s="212"/>
      <c r="E83" s="212"/>
      <c r="F83" s="212"/>
      <c r="G83" s="212"/>
      <c r="H83" s="212"/>
      <c r="I83" s="212"/>
      <c r="J83" s="212"/>
      <c r="K83" s="212"/>
      <c r="L83" s="189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7" spans="1:31" s="190" customFormat="1" ht="6.95" customHeight="1">
      <c r="A87" s="187"/>
      <c r="B87" s="213"/>
      <c r="C87" s="214"/>
      <c r="D87" s="214"/>
      <c r="E87" s="214"/>
      <c r="F87" s="214"/>
      <c r="G87" s="214"/>
      <c r="H87" s="214"/>
      <c r="I87" s="214"/>
      <c r="J87" s="214"/>
      <c r="K87" s="214"/>
      <c r="L87" s="189"/>
      <c r="S87" s="187"/>
      <c r="T87" s="187"/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pans="1:31" s="190" customFormat="1" ht="24.95" customHeight="1">
      <c r="A88" s="187"/>
      <c r="B88" s="188"/>
      <c r="C88" s="184" t="s">
        <v>126</v>
      </c>
      <c r="D88" s="187"/>
      <c r="E88" s="187"/>
      <c r="F88" s="187"/>
      <c r="G88" s="187"/>
      <c r="H88" s="187"/>
      <c r="I88" s="187"/>
      <c r="J88" s="187"/>
      <c r="K88" s="187"/>
      <c r="L88" s="189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pans="1:31" s="190" customFormat="1" ht="6.95" customHeight="1">
      <c r="A89" s="187"/>
      <c r="B89" s="188"/>
      <c r="C89" s="187"/>
      <c r="D89" s="187"/>
      <c r="E89" s="187"/>
      <c r="F89" s="187"/>
      <c r="G89" s="187"/>
      <c r="H89" s="187"/>
      <c r="I89" s="187"/>
      <c r="J89" s="187"/>
      <c r="K89" s="187"/>
      <c r="L89" s="189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pans="1:31" s="190" customFormat="1" ht="12" customHeight="1">
      <c r="A90" s="187"/>
      <c r="B90" s="188"/>
      <c r="C90" s="186" t="s">
        <v>17</v>
      </c>
      <c r="D90" s="187"/>
      <c r="E90" s="187"/>
      <c r="F90" s="187"/>
      <c r="G90" s="187"/>
      <c r="H90" s="187"/>
      <c r="I90" s="187"/>
      <c r="J90" s="187"/>
      <c r="K90" s="187"/>
      <c r="L90" s="189"/>
      <c r="S90" s="187"/>
      <c r="T90" s="187"/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pans="1:31" s="190" customFormat="1" ht="16.5" customHeight="1">
      <c r="A91" s="187"/>
      <c r="B91" s="188"/>
      <c r="C91" s="187"/>
      <c r="D91" s="187"/>
      <c r="E91" s="367" t="str">
        <f>E7</f>
        <v>Sklad správy a údržby budov Technické univerzity v Libereci</v>
      </c>
      <c r="F91" s="368"/>
      <c r="G91" s="368"/>
      <c r="H91" s="368"/>
      <c r="I91" s="187"/>
      <c r="J91" s="187"/>
      <c r="K91" s="187"/>
      <c r="L91" s="189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pans="1:31" ht="12" customHeight="1">
      <c r="B92" s="183"/>
      <c r="C92" s="186" t="s">
        <v>100</v>
      </c>
      <c r="L92" s="183"/>
    </row>
    <row r="93" spans="1:31" s="190" customFormat="1" ht="16.5" customHeight="1">
      <c r="A93" s="187"/>
      <c r="B93" s="188"/>
      <c r="C93" s="187"/>
      <c r="D93" s="187"/>
      <c r="E93" s="367" t="s">
        <v>101</v>
      </c>
      <c r="F93" s="364"/>
      <c r="G93" s="364"/>
      <c r="H93" s="364"/>
      <c r="I93" s="187"/>
      <c r="J93" s="187"/>
      <c r="K93" s="187"/>
      <c r="L93" s="189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pans="1:31" s="190" customFormat="1" ht="12" customHeight="1">
      <c r="A94" s="187"/>
      <c r="B94" s="188"/>
      <c r="C94" s="186" t="s">
        <v>102</v>
      </c>
      <c r="D94" s="187"/>
      <c r="E94" s="187"/>
      <c r="F94" s="187"/>
      <c r="G94" s="187"/>
      <c r="H94" s="187"/>
      <c r="I94" s="187"/>
      <c r="J94" s="187"/>
      <c r="K94" s="187"/>
      <c r="L94" s="189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pans="1:31" s="190" customFormat="1" ht="16.5" customHeight="1">
      <c r="A95" s="187"/>
      <c r="B95" s="188"/>
      <c r="C95" s="187"/>
      <c r="D95" s="187"/>
      <c r="E95" s="363" t="str">
        <f>E11</f>
        <v>D.1.1 - Architektonicko stavební a konstrukční řešení</v>
      </c>
      <c r="F95" s="364"/>
      <c r="G95" s="364"/>
      <c r="H95" s="364"/>
      <c r="I95" s="187"/>
      <c r="J95" s="187"/>
      <c r="K95" s="187"/>
      <c r="L95" s="189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pans="1:31" s="190" customFormat="1" ht="6.95" customHeight="1">
      <c r="A96" s="187"/>
      <c r="B96" s="188"/>
      <c r="C96" s="187"/>
      <c r="D96" s="187"/>
      <c r="E96" s="187"/>
      <c r="F96" s="187"/>
      <c r="G96" s="187"/>
      <c r="H96" s="187"/>
      <c r="I96" s="187"/>
      <c r="J96" s="187"/>
      <c r="K96" s="187"/>
      <c r="L96" s="189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pans="1:65" s="190" customFormat="1" ht="12" customHeight="1">
      <c r="A97" s="187"/>
      <c r="B97" s="188"/>
      <c r="C97" s="186" t="s">
        <v>21</v>
      </c>
      <c r="D97" s="187"/>
      <c r="E97" s="187"/>
      <c r="F97" s="191" t="str">
        <f>F14</f>
        <v>Parc. č. 2767/2, 2767/1, 2767/3</v>
      </c>
      <c r="G97" s="187"/>
      <c r="H97" s="187"/>
      <c r="I97" s="186" t="s">
        <v>23</v>
      </c>
      <c r="J97" s="192" t="str">
        <f>IF(J14="","",J14)</f>
        <v>10. 11. 2024</v>
      </c>
      <c r="K97" s="187"/>
      <c r="L97" s="189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pans="1:65" s="190" customFormat="1" ht="6.95" customHeight="1">
      <c r="A98" s="187"/>
      <c r="B98" s="188"/>
      <c r="C98" s="187"/>
      <c r="D98" s="187"/>
      <c r="E98" s="187"/>
      <c r="F98" s="187"/>
      <c r="G98" s="187"/>
      <c r="H98" s="187"/>
      <c r="I98" s="187"/>
      <c r="J98" s="187"/>
      <c r="K98" s="187"/>
      <c r="L98" s="189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pans="1:65" s="190" customFormat="1" ht="15.2" customHeight="1">
      <c r="A99" s="187"/>
      <c r="B99" s="188"/>
      <c r="C99" s="186" t="s">
        <v>25</v>
      </c>
      <c r="D99" s="187"/>
      <c r="E99" s="187"/>
      <c r="F99" s="191" t="str">
        <f>E17</f>
        <v>Technické univerzity v Libereci</v>
      </c>
      <c r="G99" s="187"/>
      <c r="H99" s="187"/>
      <c r="I99" s="186" t="s">
        <v>33</v>
      </c>
      <c r="J99" s="215" t="str">
        <f>E23</f>
        <v>REPOS.Lbc, s.r.o.</v>
      </c>
      <c r="K99" s="187"/>
      <c r="L99" s="189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pans="1:65" s="190" customFormat="1" ht="15.2" customHeight="1">
      <c r="A100" s="187"/>
      <c r="B100" s="188"/>
      <c r="C100" s="186" t="s">
        <v>31</v>
      </c>
      <c r="D100" s="187"/>
      <c r="E100" s="187"/>
      <c r="F100" s="191" t="str">
        <f>IF(E20="","",E20)</f>
        <v/>
      </c>
      <c r="G100" s="187"/>
      <c r="H100" s="187"/>
      <c r="I100" s="186" t="s">
        <v>37</v>
      </c>
      <c r="J100" s="215" t="str">
        <f>E26</f>
        <v xml:space="preserve"> </v>
      </c>
      <c r="K100" s="187"/>
      <c r="L100" s="189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pans="1:65" s="190" customFormat="1" ht="10.35" customHeight="1">
      <c r="A101" s="187"/>
      <c r="B101" s="188"/>
      <c r="C101" s="187"/>
      <c r="D101" s="187"/>
      <c r="E101" s="187"/>
      <c r="F101" s="187"/>
      <c r="G101" s="187"/>
      <c r="H101" s="187"/>
      <c r="I101" s="187"/>
      <c r="J101" s="187"/>
      <c r="K101" s="187"/>
      <c r="L101" s="189"/>
      <c r="S101" s="187"/>
      <c r="T101" s="187"/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</row>
    <row r="102" spans="1:65" s="238" customFormat="1" ht="29.25" customHeight="1">
      <c r="A102" s="229"/>
      <c r="B102" s="230"/>
      <c r="C102" s="231" t="s">
        <v>127</v>
      </c>
      <c r="D102" s="232" t="s">
        <v>60</v>
      </c>
      <c r="E102" s="232" t="s">
        <v>56</v>
      </c>
      <c r="F102" s="232" t="s">
        <v>57</v>
      </c>
      <c r="G102" s="232" t="s">
        <v>128</v>
      </c>
      <c r="H102" s="232" t="s">
        <v>129</v>
      </c>
      <c r="I102" s="232" t="s">
        <v>130</v>
      </c>
      <c r="J102" s="232" t="s">
        <v>106</v>
      </c>
      <c r="K102" s="233" t="s">
        <v>131</v>
      </c>
      <c r="L102" s="234"/>
      <c r="M102" s="235" t="s">
        <v>3</v>
      </c>
      <c r="N102" s="236" t="s">
        <v>45</v>
      </c>
      <c r="O102" s="236" t="s">
        <v>132</v>
      </c>
      <c r="P102" s="236" t="s">
        <v>133</v>
      </c>
      <c r="Q102" s="236" t="s">
        <v>134</v>
      </c>
      <c r="R102" s="236" t="s">
        <v>135</v>
      </c>
      <c r="S102" s="236" t="s">
        <v>136</v>
      </c>
      <c r="T102" s="237" t="s">
        <v>137</v>
      </c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</row>
    <row r="103" spans="1:65" s="190" customFormat="1" ht="22.9" customHeight="1">
      <c r="A103" s="187"/>
      <c r="B103" s="188"/>
      <c r="C103" s="239" t="s">
        <v>138</v>
      </c>
      <c r="D103" s="187"/>
      <c r="E103" s="187"/>
      <c r="F103" s="187"/>
      <c r="G103" s="187"/>
      <c r="H103" s="187"/>
      <c r="I103" s="187"/>
      <c r="J103" s="240">
        <f>BK103</f>
        <v>0</v>
      </c>
      <c r="K103" s="187"/>
      <c r="L103" s="188"/>
      <c r="M103" s="241"/>
      <c r="N103" s="242"/>
      <c r="O103" s="197"/>
      <c r="P103" s="243">
        <f>P104+P379+P463</f>
        <v>0</v>
      </c>
      <c r="Q103" s="197"/>
      <c r="R103" s="243">
        <f>R104+R379+R463</f>
        <v>529.45296291880823</v>
      </c>
      <c r="S103" s="197"/>
      <c r="T103" s="244">
        <f>T104+T379+T463</f>
        <v>0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T103" s="180" t="s">
        <v>74</v>
      </c>
      <c r="AU103" s="180" t="s">
        <v>107</v>
      </c>
      <c r="BK103" s="245">
        <f>BK104+BK379+BK463</f>
        <v>0</v>
      </c>
    </row>
    <row r="104" spans="1:65" s="246" customFormat="1" ht="25.9" customHeight="1">
      <c r="B104" s="247"/>
      <c r="D104" s="248" t="s">
        <v>74</v>
      </c>
      <c r="E104" s="249" t="s">
        <v>139</v>
      </c>
      <c r="F104" s="249" t="s">
        <v>140</v>
      </c>
      <c r="J104" s="250">
        <f>BK104</f>
        <v>0</v>
      </c>
      <c r="L104" s="247"/>
      <c r="M104" s="251"/>
      <c r="N104" s="252"/>
      <c r="O104" s="252"/>
      <c r="P104" s="253">
        <f>P105+P156+P205+P259+P271+P298+P357+P376</f>
        <v>0</v>
      </c>
      <c r="Q104" s="252"/>
      <c r="R104" s="253">
        <f>R105+R156+R205+R259+R271+R298+R357+R376</f>
        <v>519.22306435380824</v>
      </c>
      <c r="S104" s="252"/>
      <c r="T104" s="254">
        <f>T105+T156+T205+T259+T271+T298+T357+T376</f>
        <v>0</v>
      </c>
      <c r="AR104" s="248" t="s">
        <v>82</v>
      </c>
      <c r="AT104" s="255" t="s">
        <v>74</v>
      </c>
      <c r="AU104" s="255" t="s">
        <v>75</v>
      </c>
      <c r="AY104" s="248" t="s">
        <v>141</v>
      </c>
      <c r="BK104" s="256">
        <f>BK105+BK156+BK205+BK259+BK271+BK298+BK357+BK376</f>
        <v>0</v>
      </c>
    </row>
    <row r="105" spans="1:65" s="246" customFormat="1" ht="22.9" customHeight="1">
      <c r="B105" s="247"/>
      <c r="D105" s="248" t="s">
        <v>74</v>
      </c>
      <c r="E105" s="257" t="s">
        <v>82</v>
      </c>
      <c r="F105" s="257" t="s">
        <v>142</v>
      </c>
      <c r="J105" s="258">
        <f>BK105</f>
        <v>0</v>
      </c>
      <c r="L105" s="247"/>
      <c r="M105" s="251"/>
      <c r="N105" s="252"/>
      <c r="O105" s="252"/>
      <c r="P105" s="253">
        <f>SUM(P106:P155)</f>
        <v>0</v>
      </c>
      <c r="Q105" s="252"/>
      <c r="R105" s="253">
        <f>SUM(R106:R155)</f>
        <v>75.075999999999993</v>
      </c>
      <c r="S105" s="252"/>
      <c r="T105" s="254">
        <f>SUM(T106:T155)</f>
        <v>0</v>
      </c>
      <c r="AR105" s="248" t="s">
        <v>82</v>
      </c>
      <c r="AT105" s="255" t="s">
        <v>74</v>
      </c>
      <c r="AU105" s="255" t="s">
        <v>82</v>
      </c>
      <c r="AY105" s="248" t="s">
        <v>141</v>
      </c>
      <c r="BK105" s="256">
        <f>SUM(BK106:BK155)</f>
        <v>0</v>
      </c>
    </row>
    <row r="106" spans="1:65" s="190" customFormat="1" ht="21.75" customHeight="1">
      <c r="A106" s="187"/>
      <c r="B106" s="188"/>
      <c r="C106" s="259" t="s">
        <v>82</v>
      </c>
      <c r="D106" s="259" t="s">
        <v>143</v>
      </c>
      <c r="E106" s="260" t="s">
        <v>144</v>
      </c>
      <c r="F106" s="261" t="s">
        <v>145</v>
      </c>
      <c r="G106" s="262" t="s">
        <v>146</v>
      </c>
      <c r="H106" s="263">
        <v>96.063000000000002</v>
      </c>
      <c r="I106" s="85"/>
      <c r="J106" s="264">
        <f>ROUND(I106*H106,2)</f>
        <v>0</v>
      </c>
      <c r="K106" s="261" t="s">
        <v>147</v>
      </c>
      <c r="L106" s="188"/>
      <c r="M106" s="265" t="s">
        <v>3</v>
      </c>
      <c r="N106" s="266" t="s">
        <v>46</v>
      </c>
      <c r="O106" s="267"/>
      <c r="P106" s="268">
        <f>O106*H106</f>
        <v>0</v>
      </c>
      <c r="Q106" s="268">
        <v>0</v>
      </c>
      <c r="R106" s="268">
        <f>Q106*H106</f>
        <v>0</v>
      </c>
      <c r="S106" s="268">
        <v>0</v>
      </c>
      <c r="T106" s="269">
        <f>S106*H106</f>
        <v>0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R106" s="270" t="s">
        <v>148</v>
      </c>
      <c r="AT106" s="270" t="s">
        <v>143</v>
      </c>
      <c r="AU106" s="270" t="s">
        <v>84</v>
      </c>
      <c r="AY106" s="180" t="s">
        <v>141</v>
      </c>
      <c r="BE106" s="271">
        <f>IF(N106="základní",J106,0)</f>
        <v>0</v>
      </c>
      <c r="BF106" s="271">
        <f>IF(N106="snížená",J106,0)</f>
        <v>0</v>
      </c>
      <c r="BG106" s="271">
        <f>IF(N106="zákl. přenesená",J106,0)</f>
        <v>0</v>
      </c>
      <c r="BH106" s="271">
        <f>IF(N106="sníž. přenesená",J106,0)</f>
        <v>0</v>
      </c>
      <c r="BI106" s="271">
        <f>IF(N106="nulová",J106,0)</f>
        <v>0</v>
      </c>
      <c r="BJ106" s="180" t="s">
        <v>82</v>
      </c>
      <c r="BK106" s="271">
        <f>ROUND(I106*H106,2)</f>
        <v>0</v>
      </c>
      <c r="BL106" s="180" t="s">
        <v>148</v>
      </c>
      <c r="BM106" s="270" t="s">
        <v>149</v>
      </c>
    </row>
    <row r="107" spans="1:65" s="190" customFormat="1">
      <c r="A107" s="187"/>
      <c r="B107" s="188"/>
      <c r="C107" s="187"/>
      <c r="D107" s="272" t="s">
        <v>150</v>
      </c>
      <c r="E107" s="187"/>
      <c r="F107" s="273" t="s">
        <v>151</v>
      </c>
      <c r="G107" s="187"/>
      <c r="H107" s="187"/>
      <c r="I107" s="86"/>
      <c r="J107" s="187"/>
      <c r="K107" s="187"/>
      <c r="L107" s="188"/>
      <c r="M107" s="274"/>
      <c r="N107" s="275"/>
      <c r="O107" s="267"/>
      <c r="P107" s="267"/>
      <c r="Q107" s="267"/>
      <c r="R107" s="267"/>
      <c r="S107" s="267"/>
      <c r="T107" s="276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T107" s="180" t="s">
        <v>150</v>
      </c>
      <c r="AU107" s="180" t="s">
        <v>84</v>
      </c>
    </row>
    <row r="108" spans="1:65" s="277" customFormat="1">
      <c r="B108" s="278"/>
      <c r="D108" s="279" t="s">
        <v>152</v>
      </c>
      <c r="E108" s="280" t="s">
        <v>3</v>
      </c>
      <c r="F108" s="281" t="s">
        <v>153</v>
      </c>
      <c r="H108" s="282">
        <v>81.364999999999995</v>
      </c>
      <c r="I108" s="87"/>
      <c r="L108" s="278"/>
      <c r="M108" s="283"/>
      <c r="N108" s="284"/>
      <c r="O108" s="284"/>
      <c r="P108" s="284"/>
      <c r="Q108" s="284"/>
      <c r="R108" s="284"/>
      <c r="S108" s="284"/>
      <c r="T108" s="285"/>
      <c r="AT108" s="280" t="s">
        <v>152</v>
      </c>
      <c r="AU108" s="280" t="s">
        <v>84</v>
      </c>
      <c r="AV108" s="277" t="s">
        <v>84</v>
      </c>
      <c r="AW108" s="277" t="s">
        <v>36</v>
      </c>
      <c r="AX108" s="277" t="s">
        <v>75</v>
      </c>
      <c r="AY108" s="280" t="s">
        <v>141</v>
      </c>
    </row>
    <row r="109" spans="1:65" s="277" customFormat="1">
      <c r="B109" s="278"/>
      <c r="D109" s="279" t="s">
        <v>152</v>
      </c>
      <c r="E109" s="280" t="s">
        <v>3</v>
      </c>
      <c r="F109" s="281" t="s">
        <v>154</v>
      </c>
      <c r="H109" s="282">
        <v>6.3289999999999997</v>
      </c>
      <c r="I109" s="87"/>
      <c r="L109" s="278"/>
      <c r="M109" s="283"/>
      <c r="N109" s="284"/>
      <c r="O109" s="284"/>
      <c r="P109" s="284"/>
      <c r="Q109" s="284"/>
      <c r="R109" s="284"/>
      <c r="S109" s="284"/>
      <c r="T109" s="285"/>
      <c r="AT109" s="280" t="s">
        <v>152</v>
      </c>
      <c r="AU109" s="280" t="s">
        <v>84</v>
      </c>
      <c r="AV109" s="277" t="s">
        <v>84</v>
      </c>
      <c r="AW109" s="277" t="s">
        <v>36</v>
      </c>
      <c r="AX109" s="277" t="s">
        <v>75</v>
      </c>
      <c r="AY109" s="280" t="s">
        <v>141</v>
      </c>
    </row>
    <row r="110" spans="1:65" s="277" customFormat="1">
      <c r="B110" s="278"/>
      <c r="D110" s="279" t="s">
        <v>152</v>
      </c>
      <c r="E110" s="280" t="s">
        <v>3</v>
      </c>
      <c r="F110" s="281" t="s">
        <v>155</v>
      </c>
      <c r="H110" s="282">
        <v>8.3689999999999998</v>
      </c>
      <c r="I110" s="87"/>
      <c r="L110" s="278"/>
      <c r="M110" s="283"/>
      <c r="N110" s="284"/>
      <c r="O110" s="284"/>
      <c r="P110" s="284"/>
      <c r="Q110" s="284"/>
      <c r="R110" s="284"/>
      <c r="S110" s="284"/>
      <c r="T110" s="285"/>
      <c r="AT110" s="280" t="s">
        <v>152</v>
      </c>
      <c r="AU110" s="280" t="s">
        <v>84</v>
      </c>
      <c r="AV110" s="277" t="s">
        <v>84</v>
      </c>
      <c r="AW110" s="277" t="s">
        <v>36</v>
      </c>
      <c r="AX110" s="277" t="s">
        <v>75</v>
      </c>
      <c r="AY110" s="280" t="s">
        <v>141</v>
      </c>
    </row>
    <row r="111" spans="1:65" s="286" customFormat="1">
      <c r="B111" s="287"/>
      <c r="D111" s="279" t="s">
        <v>152</v>
      </c>
      <c r="E111" s="288" t="s">
        <v>3</v>
      </c>
      <c r="F111" s="289" t="s">
        <v>156</v>
      </c>
      <c r="H111" s="290">
        <v>96.062999999999988</v>
      </c>
      <c r="I111" s="88"/>
      <c r="L111" s="287"/>
      <c r="M111" s="291"/>
      <c r="N111" s="292"/>
      <c r="O111" s="292"/>
      <c r="P111" s="292"/>
      <c r="Q111" s="292"/>
      <c r="R111" s="292"/>
      <c r="S111" s="292"/>
      <c r="T111" s="293"/>
      <c r="AT111" s="288" t="s">
        <v>152</v>
      </c>
      <c r="AU111" s="288" t="s">
        <v>84</v>
      </c>
      <c r="AV111" s="286" t="s">
        <v>148</v>
      </c>
      <c r="AW111" s="286" t="s">
        <v>36</v>
      </c>
      <c r="AX111" s="286" t="s">
        <v>82</v>
      </c>
      <c r="AY111" s="288" t="s">
        <v>141</v>
      </c>
    </row>
    <row r="112" spans="1:65" s="190" customFormat="1" ht="24.2" customHeight="1">
      <c r="A112" s="187"/>
      <c r="B112" s="188"/>
      <c r="C112" s="259" t="s">
        <v>84</v>
      </c>
      <c r="D112" s="259" t="s">
        <v>143</v>
      </c>
      <c r="E112" s="260" t="s">
        <v>157</v>
      </c>
      <c r="F112" s="261" t="s">
        <v>158</v>
      </c>
      <c r="G112" s="262" t="s">
        <v>146</v>
      </c>
      <c r="H112" s="263">
        <v>29.988</v>
      </c>
      <c r="I112" s="85"/>
      <c r="J112" s="264">
        <f>ROUND(I112*H112,2)</f>
        <v>0</v>
      </c>
      <c r="K112" s="261" t="s">
        <v>147</v>
      </c>
      <c r="L112" s="188"/>
      <c r="M112" s="265" t="s">
        <v>3</v>
      </c>
      <c r="N112" s="266" t="s">
        <v>46</v>
      </c>
      <c r="O112" s="267"/>
      <c r="P112" s="268">
        <f>O112*H112</f>
        <v>0</v>
      </c>
      <c r="Q112" s="268">
        <v>0</v>
      </c>
      <c r="R112" s="268">
        <f>Q112*H112</f>
        <v>0</v>
      </c>
      <c r="S112" s="268">
        <v>0</v>
      </c>
      <c r="T112" s="269">
        <f>S112*H112</f>
        <v>0</v>
      </c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  <c r="AR112" s="270" t="s">
        <v>148</v>
      </c>
      <c r="AT112" s="270" t="s">
        <v>143</v>
      </c>
      <c r="AU112" s="270" t="s">
        <v>84</v>
      </c>
      <c r="AY112" s="180" t="s">
        <v>141</v>
      </c>
      <c r="BE112" s="271">
        <f>IF(N112="základní",J112,0)</f>
        <v>0</v>
      </c>
      <c r="BF112" s="271">
        <f>IF(N112="snížená",J112,0)</f>
        <v>0</v>
      </c>
      <c r="BG112" s="271">
        <f>IF(N112="zákl. přenesená",J112,0)</f>
        <v>0</v>
      </c>
      <c r="BH112" s="271">
        <f>IF(N112="sníž. přenesená",J112,0)</f>
        <v>0</v>
      </c>
      <c r="BI112" s="271">
        <f>IF(N112="nulová",J112,0)</f>
        <v>0</v>
      </c>
      <c r="BJ112" s="180" t="s">
        <v>82</v>
      </c>
      <c r="BK112" s="271">
        <f>ROUND(I112*H112,2)</f>
        <v>0</v>
      </c>
      <c r="BL112" s="180" t="s">
        <v>148</v>
      </c>
      <c r="BM112" s="270" t="s">
        <v>159</v>
      </c>
    </row>
    <row r="113" spans="1:65" s="190" customFormat="1">
      <c r="A113" s="187"/>
      <c r="B113" s="188"/>
      <c r="C113" s="187"/>
      <c r="D113" s="272" t="s">
        <v>150</v>
      </c>
      <c r="E113" s="187"/>
      <c r="F113" s="273" t="s">
        <v>160</v>
      </c>
      <c r="G113" s="187"/>
      <c r="H113" s="187"/>
      <c r="I113" s="86"/>
      <c r="J113" s="187"/>
      <c r="K113" s="187"/>
      <c r="L113" s="188"/>
      <c r="M113" s="274"/>
      <c r="N113" s="275"/>
      <c r="O113" s="267"/>
      <c r="P113" s="267"/>
      <c r="Q113" s="267"/>
      <c r="R113" s="267"/>
      <c r="S113" s="267"/>
      <c r="T113" s="276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T113" s="180" t="s">
        <v>150</v>
      </c>
      <c r="AU113" s="180" t="s">
        <v>84</v>
      </c>
    </row>
    <row r="114" spans="1:65" s="294" customFormat="1">
      <c r="B114" s="295"/>
      <c r="D114" s="279" t="s">
        <v>152</v>
      </c>
      <c r="E114" s="296" t="s">
        <v>3</v>
      </c>
      <c r="F114" s="297" t="s">
        <v>161</v>
      </c>
      <c r="H114" s="296" t="s">
        <v>3</v>
      </c>
      <c r="I114" s="89"/>
      <c r="L114" s="295"/>
      <c r="M114" s="298"/>
      <c r="N114" s="299"/>
      <c r="O114" s="299"/>
      <c r="P114" s="299"/>
      <c r="Q114" s="299"/>
      <c r="R114" s="299"/>
      <c r="S114" s="299"/>
      <c r="T114" s="300"/>
      <c r="AT114" s="296" t="s">
        <v>152</v>
      </c>
      <c r="AU114" s="296" t="s">
        <v>84</v>
      </c>
      <c r="AV114" s="294" t="s">
        <v>82</v>
      </c>
      <c r="AW114" s="294" t="s">
        <v>36</v>
      </c>
      <c r="AX114" s="294" t="s">
        <v>75</v>
      </c>
      <c r="AY114" s="296" t="s">
        <v>141</v>
      </c>
    </row>
    <row r="115" spans="1:65" s="277" customFormat="1">
      <c r="B115" s="278"/>
      <c r="D115" s="279" t="s">
        <v>152</v>
      </c>
      <c r="E115" s="280" t="s">
        <v>3</v>
      </c>
      <c r="F115" s="281" t="s">
        <v>162</v>
      </c>
      <c r="H115" s="282">
        <v>0.89200000000000002</v>
      </c>
      <c r="I115" s="87"/>
      <c r="L115" s="278"/>
      <c r="M115" s="283"/>
      <c r="N115" s="284"/>
      <c r="O115" s="284"/>
      <c r="P115" s="284"/>
      <c r="Q115" s="284"/>
      <c r="R115" s="284"/>
      <c r="S115" s="284"/>
      <c r="T115" s="285"/>
      <c r="AT115" s="280" t="s">
        <v>152</v>
      </c>
      <c r="AU115" s="280" t="s">
        <v>84</v>
      </c>
      <c r="AV115" s="277" t="s">
        <v>84</v>
      </c>
      <c r="AW115" s="277" t="s">
        <v>36</v>
      </c>
      <c r="AX115" s="277" t="s">
        <v>75</v>
      </c>
      <c r="AY115" s="280" t="s">
        <v>141</v>
      </c>
    </row>
    <row r="116" spans="1:65" s="277" customFormat="1">
      <c r="B116" s="278"/>
      <c r="D116" s="279" t="s">
        <v>152</v>
      </c>
      <c r="E116" s="280" t="s">
        <v>3</v>
      </c>
      <c r="F116" s="281" t="s">
        <v>163</v>
      </c>
      <c r="H116" s="282">
        <v>1.4350000000000001</v>
      </c>
      <c r="I116" s="87"/>
      <c r="L116" s="278"/>
      <c r="M116" s="283"/>
      <c r="N116" s="284"/>
      <c r="O116" s="284"/>
      <c r="P116" s="284"/>
      <c r="Q116" s="284"/>
      <c r="R116" s="284"/>
      <c r="S116" s="284"/>
      <c r="T116" s="285"/>
      <c r="AT116" s="280" t="s">
        <v>152</v>
      </c>
      <c r="AU116" s="280" t="s">
        <v>84</v>
      </c>
      <c r="AV116" s="277" t="s">
        <v>84</v>
      </c>
      <c r="AW116" s="277" t="s">
        <v>36</v>
      </c>
      <c r="AX116" s="277" t="s">
        <v>75</v>
      </c>
      <c r="AY116" s="280" t="s">
        <v>141</v>
      </c>
    </row>
    <row r="117" spans="1:65" s="277" customFormat="1">
      <c r="B117" s="278"/>
      <c r="D117" s="279" t="s">
        <v>152</v>
      </c>
      <c r="E117" s="280" t="s">
        <v>3</v>
      </c>
      <c r="F117" s="281" t="s">
        <v>164</v>
      </c>
      <c r="H117" s="282">
        <v>2.11</v>
      </c>
      <c r="I117" s="87"/>
      <c r="L117" s="278"/>
      <c r="M117" s="283"/>
      <c r="N117" s="284"/>
      <c r="O117" s="284"/>
      <c r="P117" s="284"/>
      <c r="Q117" s="284"/>
      <c r="R117" s="284"/>
      <c r="S117" s="284"/>
      <c r="T117" s="285"/>
      <c r="AT117" s="280" t="s">
        <v>152</v>
      </c>
      <c r="AU117" s="280" t="s">
        <v>84</v>
      </c>
      <c r="AV117" s="277" t="s">
        <v>84</v>
      </c>
      <c r="AW117" s="277" t="s">
        <v>36</v>
      </c>
      <c r="AX117" s="277" t="s">
        <v>75</v>
      </c>
      <c r="AY117" s="280" t="s">
        <v>141</v>
      </c>
    </row>
    <row r="118" spans="1:65" s="277" customFormat="1">
      <c r="B118" s="278"/>
      <c r="D118" s="279" t="s">
        <v>152</v>
      </c>
      <c r="E118" s="280" t="s">
        <v>3</v>
      </c>
      <c r="F118" s="281" t="s">
        <v>165</v>
      </c>
      <c r="H118" s="282">
        <v>3.4590000000000001</v>
      </c>
      <c r="I118" s="87"/>
      <c r="L118" s="278"/>
      <c r="M118" s="283"/>
      <c r="N118" s="284"/>
      <c r="O118" s="284"/>
      <c r="P118" s="284"/>
      <c r="Q118" s="284"/>
      <c r="R118" s="284"/>
      <c r="S118" s="284"/>
      <c r="T118" s="285"/>
      <c r="AT118" s="280" t="s">
        <v>152</v>
      </c>
      <c r="AU118" s="280" t="s">
        <v>84</v>
      </c>
      <c r="AV118" s="277" t="s">
        <v>84</v>
      </c>
      <c r="AW118" s="277" t="s">
        <v>36</v>
      </c>
      <c r="AX118" s="277" t="s">
        <v>75</v>
      </c>
      <c r="AY118" s="280" t="s">
        <v>141</v>
      </c>
    </row>
    <row r="119" spans="1:65" s="277" customFormat="1">
      <c r="B119" s="278"/>
      <c r="D119" s="279" t="s">
        <v>152</v>
      </c>
      <c r="E119" s="280" t="s">
        <v>3</v>
      </c>
      <c r="F119" s="281" t="s">
        <v>166</v>
      </c>
      <c r="H119" s="282">
        <v>4.3330000000000002</v>
      </c>
      <c r="I119" s="87"/>
      <c r="L119" s="278"/>
      <c r="M119" s="283"/>
      <c r="N119" s="284"/>
      <c r="O119" s="284"/>
      <c r="P119" s="284"/>
      <c r="Q119" s="284"/>
      <c r="R119" s="284"/>
      <c r="S119" s="284"/>
      <c r="T119" s="285"/>
      <c r="AT119" s="280" t="s">
        <v>152</v>
      </c>
      <c r="AU119" s="280" t="s">
        <v>84</v>
      </c>
      <c r="AV119" s="277" t="s">
        <v>84</v>
      </c>
      <c r="AW119" s="277" t="s">
        <v>36</v>
      </c>
      <c r="AX119" s="277" t="s">
        <v>75</v>
      </c>
      <c r="AY119" s="280" t="s">
        <v>141</v>
      </c>
    </row>
    <row r="120" spans="1:65" s="277" customFormat="1">
      <c r="B120" s="278"/>
      <c r="D120" s="279" t="s">
        <v>152</v>
      </c>
      <c r="E120" s="280" t="s">
        <v>3</v>
      </c>
      <c r="F120" s="281" t="s">
        <v>167</v>
      </c>
      <c r="H120" s="282">
        <v>6.1390000000000002</v>
      </c>
      <c r="I120" s="87"/>
      <c r="L120" s="278"/>
      <c r="M120" s="283"/>
      <c r="N120" s="284"/>
      <c r="O120" s="284"/>
      <c r="P120" s="284"/>
      <c r="Q120" s="284"/>
      <c r="R120" s="284"/>
      <c r="S120" s="284"/>
      <c r="T120" s="285"/>
      <c r="AT120" s="280" t="s">
        <v>152</v>
      </c>
      <c r="AU120" s="280" t="s">
        <v>84</v>
      </c>
      <c r="AV120" s="277" t="s">
        <v>84</v>
      </c>
      <c r="AW120" s="277" t="s">
        <v>36</v>
      </c>
      <c r="AX120" s="277" t="s">
        <v>75</v>
      </c>
      <c r="AY120" s="280" t="s">
        <v>141</v>
      </c>
    </row>
    <row r="121" spans="1:65" s="277" customFormat="1">
      <c r="B121" s="278"/>
      <c r="D121" s="279" t="s">
        <v>152</v>
      </c>
      <c r="E121" s="280" t="s">
        <v>3</v>
      </c>
      <c r="F121" s="281" t="s">
        <v>168</v>
      </c>
      <c r="H121" s="282">
        <v>0.83699999999999997</v>
      </c>
      <c r="I121" s="87"/>
      <c r="L121" s="278"/>
      <c r="M121" s="283"/>
      <c r="N121" s="284"/>
      <c r="O121" s="284"/>
      <c r="P121" s="284"/>
      <c r="Q121" s="284"/>
      <c r="R121" s="284"/>
      <c r="S121" s="284"/>
      <c r="T121" s="285"/>
      <c r="AT121" s="280" t="s">
        <v>152</v>
      </c>
      <c r="AU121" s="280" t="s">
        <v>84</v>
      </c>
      <c r="AV121" s="277" t="s">
        <v>84</v>
      </c>
      <c r="AW121" s="277" t="s">
        <v>36</v>
      </c>
      <c r="AX121" s="277" t="s">
        <v>75</v>
      </c>
      <c r="AY121" s="280" t="s">
        <v>141</v>
      </c>
    </row>
    <row r="122" spans="1:65" s="277" customFormat="1">
      <c r="B122" s="278"/>
      <c r="D122" s="279" t="s">
        <v>152</v>
      </c>
      <c r="E122" s="280" t="s">
        <v>3</v>
      </c>
      <c r="F122" s="281" t="s">
        <v>169</v>
      </c>
      <c r="H122" s="282">
        <v>1.9950000000000001</v>
      </c>
      <c r="I122" s="87"/>
      <c r="L122" s="278"/>
      <c r="M122" s="283"/>
      <c r="N122" s="284"/>
      <c r="O122" s="284"/>
      <c r="P122" s="284"/>
      <c r="Q122" s="284"/>
      <c r="R122" s="284"/>
      <c r="S122" s="284"/>
      <c r="T122" s="285"/>
      <c r="AT122" s="280" t="s">
        <v>152</v>
      </c>
      <c r="AU122" s="280" t="s">
        <v>84</v>
      </c>
      <c r="AV122" s="277" t="s">
        <v>84</v>
      </c>
      <c r="AW122" s="277" t="s">
        <v>36</v>
      </c>
      <c r="AX122" s="277" t="s">
        <v>75</v>
      </c>
      <c r="AY122" s="280" t="s">
        <v>141</v>
      </c>
    </row>
    <row r="123" spans="1:65" s="277" customFormat="1">
      <c r="B123" s="278"/>
      <c r="D123" s="279" t="s">
        <v>152</v>
      </c>
      <c r="E123" s="280" t="s">
        <v>3</v>
      </c>
      <c r="F123" s="281" t="s">
        <v>170</v>
      </c>
      <c r="H123" s="282">
        <v>1.9950000000000001</v>
      </c>
      <c r="I123" s="87"/>
      <c r="L123" s="278"/>
      <c r="M123" s="283"/>
      <c r="N123" s="284"/>
      <c r="O123" s="284"/>
      <c r="P123" s="284"/>
      <c r="Q123" s="284"/>
      <c r="R123" s="284"/>
      <c r="S123" s="284"/>
      <c r="T123" s="285"/>
      <c r="AT123" s="280" t="s">
        <v>152</v>
      </c>
      <c r="AU123" s="280" t="s">
        <v>84</v>
      </c>
      <c r="AV123" s="277" t="s">
        <v>84</v>
      </c>
      <c r="AW123" s="277" t="s">
        <v>36</v>
      </c>
      <c r="AX123" s="277" t="s">
        <v>75</v>
      </c>
      <c r="AY123" s="280" t="s">
        <v>141</v>
      </c>
    </row>
    <row r="124" spans="1:65" s="277" customFormat="1">
      <c r="B124" s="278"/>
      <c r="D124" s="279" t="s">
        <v>152</v>
      </c>
      <c r="E124" s="280" t="s">
        <v>3</v>
      </c>
      <c r="F124" s="281" t="s">
        <v>171</v>
      </c>
      <c r="H124" s="282">
        <v>0.753</v>
      </c>
      <c r="I124" s="87"/>
      <c r="L124" s="278"/>
      <c r="M124" s="283"/>
      <c r="N124" s="284"/>
      <c r="O124" s="284"/>
      <c r="P124" s="284"/>
      <c r="Q124" s="284"/>
      <c r="R124" s="284"/>
      <c r="S124" s="284"/>
      <c r="T124" s="285"/>
      <c r="AT124" s="280" t="s">
        <v>152</v>
      </c>
      <c r="AU124" s="280" t="s">
        <v>84</v>
      </c>
      <c r="AV124" s="277" t="s">
        <v>84</v>
      </c>
      <c r="AW124" s="277" t="s">
        <v>36</v>
      </c>
      <c r="AX124" s="277" t="s">
        <v>75</v>
      </c>
      <c r="AY124" s="280" t="s">
        <v>141</v>
      </c>
    </row>
    <row r="125" spans="1:65" s="277" customFormat="1">
      <c r="B125" s="278"/>
      <c r="D125" s="279" t="s">
        <v>152</v>
      </c>
      <c r="E125" s="280" t="s">
        <v>3</v>
      </c>
      <c r="F125" s="281" t="s">
        <v>172</v>
      </c>
      <c r="H125" s="282">
        <v>6.04</v>
      </c>
      <c r="I125" s="87"/>
      <c r="L125" s="278"/>
      <c r="M125" s="283"/>
      <c r="N125" s="284"/>
      <c r="O125" s="284"/>
      <c r="P125" s="284"/>
      <c r="Q125" s="284"/>
      <c r="R125" s="284"/>
      <c r="S125" s="284"/>
      <c r="T125" s="285"/>
      <c r="AT125" s="280" t="s">
        <v>152</v>
      </c>
      <c r="AU125" s="280" t="s">
        <v>84</v>
      </c>
      <c r="AV125" s="277" t="s">
        <v>84</v>
      </c>
      <c r="AW125" s="277" t="s">
        <v>36</v>
      </c>
      <c r="AX125" s="277" t="s">
        <v>75</v>
      </c>
      <c r="AY125" s="280" t="s">
        <v>141</v>
      </c>
    </row>
    <row r="126" spans="1:65" s="286" customFormat="1">
      <c r="B126" s="287"/>
      <c r="D126" s="279" t="s">
        <v>152</v>
      </c>
      <c r="E126" s="288" t="s">
        <v>3</v>
      </c>
      <c r="F126" s="289" t="s">
        <v>156</v>
      </c>
      <c r="H126" s="290">
        <v>29.988</v>
      </c>
      <c r="I126" s="88"/>
      <c r="L126" s="287"/>
      <c r="M126" s="291"/>
      <c r="N126" s="292"/>
      <c r="O126" s="292"/>
      <c r="P126" s="292"/>
      <c r="Q126" s="292"/>
      <c r="R126" s="292"/>
      <c r="S126" s="292"/>
      <c r="T126" s="293"/>
      <c r="AT126" s="288" t="s">
        <v>152</v>
      </c>
      <c r="AU126" s="288" t="s">
        <v>84</v>
      </c>
      <c r="AV126" s="286" t="s">
        <v>148</v>
      </c>
      <c r="AW126" s="286" t="s">
        <v>36</v>
      </c>
      <c r="AX126" s="286" t="s">
        <v>82</v>
      </c>
      <c r="AY126" s="288" t="s">
        <v>141</v>
      </c>
    </row>
    <row r="127" spans="1:65" s="190" customFormat="1" ht="37.9" customHeight="1">
      <c r="A127" s="187"/>
      <c r="B127" s="188"/>
      <c r="C127" s="259" t="s">
        <v>173</v>
      </c>
      <c r="D127" s="259" t="s">
        <v>143</v>
      </c>
      <c r="E127" s="260" t="s">
        <v>174</v>
      </c>
      <c r="F127" s="261" t="s">
        <v>175</v>
      </c>
      <c r="G127" s="262" t="s">
        <v>146</v>
      </c>
      <c r="H127" s="263">
        <v>126.051</v>
      </c>
      <c r="I127" s="85"/>
      <c r="J127" s="264">
        <f>ROUND(I127*H127,2)</f>
        <v>0</v>
      </c>
      <c r="K127" s="261" t="s">
        <v>147</v>
      </c>
      <c r="L127" s="188"/>
      <c r="M127" s="265" t="s">
        <v>3</v>
      </c>
      <c r="N127" s="266" t="s">
        <v>46</v>
      </c>
      <c r="O127" s="267"/>
      <c r="P127" s="268">
        <f>O127*H127</f>
        <v>0</v>
      </c>
      <c r="Q127" s="268">
        <v>0</v>
      </c>
      <c r="R127" s="268">
        <f>Q127*H127</f>
        <v>0</v>
      </c>
      <c r="S127" s="268">
        <v>0</v>
      </c>
      <c r="T127" s="269">
        <f>S127*H127</f>
        <v>0</v>
      </c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  <c r="AR127" s="270" t="s">
        <v>148</v>
      </c>
      <c r="AT127" s="270" t="s">
        <v>143</v>
      </c>
      <c r="AU127" s="270" t="s">
        <v>84</v>
      </c>
      <c r="AY127" s="180" t="s">
        <v>141</v>
      </c>
      <c r="BE127" s="271">
        <f>IF(N127="základní",J127,0)</f>
        <v>0</v>
      </c>
      <c r="BF127" s="271">
        <f>IF(N127="snížená",J127,0)</f>
        <v>0</v>
      </c>
      <c r="BG127" s="271">
        <f>IF(N127="zákl. přenesená",J127,0)</f>
        <v>0</v>
      </c>
      <c r="BH127" s="271">
        <f>IF(N127="sníž. přenesená",J127,0)</f>
        <v>0</v>
      </c>
      <c r="BI127" s="271">
        <f>IF(N127="nulová",J127,0)</f>
        <v>0</v>
      </c>
      <c r="BJ127" s="180" t="s">
        <v>82</v>
      </c>
      <c r="BK127" s="271">
        <f>ROUND(I127*H127,2)</f>
        <v>0</v>
      </c>
      <c r="BL127" s="180" t="s">
        <v>148</v>
      </c>
      <c r="BM127" s="270" t="s">
        <v>176</v>
      </c>
    </row>
    <row r="128" spans="1:65" s="190" customFormat="1">
      <c r="A128" s="187"/>
      <c r="B128" s="188"/>
      <c r="C128" s="187"/>
      <c r="D128" s="272" t="s">
        <v>150</v>
      </c>
      <c r="E128" s="187"/>
      <c r="F128" s="273" t="s">
        <v>177</v>
      </c>
      <c r="G128" s="187"/>
      <c r="H128" s="187"/>
      <c r="I128" s="86"/>
      <c r="J128" s="187"/>
      <c r="K128" s="187"/>
      <c r="L128" s="188"/>
      <c r="M128" s="274"/>
      <c r="N128" s="275"/>
      <c r="O128" s="267"/>
      <c r="P128" s="267"/>
      <c r="Q128" s="267"/>
      <c r="R128" s="267"/>
      <c r="S128" s="267"/>
      <c r="T128" s="276"/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  <c r="AT128" s="180" t="s">
        <v>150</v>
      </c>
      <c r="AU128" s="180" t="s">
        <v>84</v>
      </c>
    </row>
    <row r="129" spans="1:65" s="277" customFormat="1">
      <c r="B129" s="278"/>
      <c r="D129" s="279" t="s">
        <v>152</v>
      </c>
      <c r="E129" s="280" t="s">
        <v>3</v>
      </c>
      <c r="F129" s="281" t="s">
        <v>153</v>
      </c>
      <c r="H129" s="282">
        <v>81.364999999999995</v>
      </c>
      <c r="I129" s="87"/>
      <c r="L129" s="278"/>
      <c r="M129" s="283"/>
      <c r="N129" s="284"/>
      <c r="O129" s="284"/>
      <c r="P129" s="284"/>
      <c r="Q129" s="284"/>
      <c r="R129" s="284"/>
      <c r="S129" s="284"/>
      <c r="T129" s="285"/>
      <c r="AT129" s="280" t="s">
        <v>152</v>
      </c>
      <c r="AU129" s="280" t="s">
        <v>84</v>
      </c>
      <c r="AV129" s="277" t="s">
        <v>84</v>
      </c>
      <c r="AW129" s="277" t="s">
        <v>36</v>
      </c>
      <c r="AX129" s="277" t="s">
        <v>75</v>
      </c>
      <c r="AY129" s="280" t="s">
        <v>141</v>
      </c>
    </row>
    <row r="130" spans="1:65" s="277" customFormat="1">
      <c r="B130" s="278"/>
      <c r="D130" s="279" t="s">
        <v>152</v>
      </c>
      <c r="E130" s="280" t="s">
        <v>3</v>
      </c>
      <c r="F130" s="281" t="s">
        <v>154</v>
      </c>
      <c r="H130" s="282">
        <v>6.3289999999999997</v>
      </c>
      <c r="I130" s="87"/>
      <c r="L130" s="278"/>
      <c r="M130" s="283"/>
      <c r="N130" s="284"/>
      <c r="O130" s="284"/>
      <c r="P130" s="284"/>
      <c r="Q130" s="284"/>
      <c r="R130" s="284"/>
      <c r="S130" s="284"/>
      <c r="T130" s="285"/>
      <c r="AT130" s="280" t="s">
        <v>152</v>
      </c>
      <c r="AU130" s="280" t="s">
        <v>84</v>
      </c>
      <c r="AV130" s="277" t="s">
        <v>84</v>
      </c>
      <c r="AW130" s="277" t="s">
        <v>36</v>
      </c>
      <c r="AX130" s="277" t="s">
        <v>75</v>
      </c>
      <c r="AY130" s="280" t="s">
        <v>141</v>
      </c>
    </row>
    <row r="131" spans="1:65" s="277" customFormat="1">
      <c r="B131" s="278"/>
      <c r="D131" s="279" t="s">
        <v>152</v>
      </c>
      <c r="E131" s="280" t="s">
        <v>3</v>
      </c>
      <c r="F131" s="281" t="s">
        <v>155</v>
      </c>
      <c r="H131" s="282">
        <v>8.3689999999999998</v>
      </c>
      <c r="I131" s="87"/>
      <c r="L131" s="278"/>
      <c r="M131" s="283"/>
      <c r="N131" s="284"/>
      <c r="O131" s="284"/>
      <c r="P131" s="284"/>
      <c r="Q131" s="284"/>
      <c r="R131" s="284"/>
      <c r="S131" s="284"/>
      <c r="T131" s="285"/>
      <c r="AT131" s="280" t="s">
        <v>152</v>
      </c>
      <c r="AU131" s="280" t="s">
        <v>84</v>
      </c>
      <c r="AV131" s="277" t="s">
        <v>84</v>
      </c>
      <c r="AW131" s="277" t="s">
        <v>36</v>
      </c>
      <c r="AX131" s="277" t="s">
        <v>75</v>
      </c>
      <c r="AY131" s="280" t="s">
        <v>141</v>
      </c>
    </row>
    <row r="132" spans="1:65" s="277" customFormat="1">
      <c r="B132" s="278"/>
      <c r="D132" s="279" t="s">
        <v>152</v>
      </c>
      <c r="E132" s="280" t="s">
        <v>3</v>
      </c>
      <c r="F132" s="281" t="s">
        <v>178</v>
      </c>
      <c r="H132" s="282">
        <v>29.988</v>
      </c>
      <c r="I132" s="87"/>
      <c r="L132" s="278"/>
      <c r="M132" s="283"/>
      <c r="N132" s="284"/>
      <c r="O132" s="284"/>
      <c r="P132" s="284"/>
      <c r="Q132" s="284"/>
      <c r="R132" s="284"/>
      <c r="S132" s="284"/>
      <c r="T132" s="285"/>
      <c r="AT132" s="280" t="s">
        <v>152</v>
      </c>
      <c r="AU132" s="280" t="s">
        <v>84</v>
      </c>
      <c r="AV132" s="277" t="s">
        <v>84</v>
      </c>
      <c r="AW132" s="277" t="s">
        <v>36</v>
      </c>
      <c r="AX132" s="277" t="s">
        <v>75</v>
      </c>
      <c r="AY132" s="280" t="s">
        <v>141</v>
      </c>
    </row>
    <row r="133" spans="1:65" s="286" customFormat="1">
      <c r="B133" s="287"/>
      <c r="D133" s="279" t="s">
        <v>152</v>
      </c>
      <c r="E133" s="288" t="s">
        <v>3</v>
      </c>
      <c r="F133" s="289" t="s">
        <v>156</v>
      </c>
      <c r="H133" s="290">
        <v>126.05099999999999</v>
      </c>
      <c r="I133" s="88"/>
      <c r="L133" s="287"/>
      <c r="M133" s="291"/>
      <c r="N133" s="292"/>
      <c r="O133" s="292"/>
      <c r="P133" s="292"/>
      <c r="Q133" s="292"/>
      <c r="R133" s="292"/>
      <c r="S133" s="292"/>
      <c r="T133" s="293"/>
      <c r="AT133" s="288" t="s">
        <v>152</v>
      </c>
      <c r="AU133" s="288" t="s">
        <v>84</v>
      </c>
      <c r="AV133" s="286" t="s">
        <v>148</v>
      </c>
      <c r="AW133" s="286" t="s">
        <v>36</v>
      </c>
      <c r="AX133" s="286" t="s">
        <v>82</v>
      </c>
      <c r="AY133" s="288" t="s">
        <v>141</v>
      </c>
    </row>
    <row r="134" spans="1:65" s="190" customFormat="1" ht="37.9" customHeight="1">
      <c r="A134" s="187"/>
      <c r="B134" s="188"/>
      <c r="C134" s="259" t="s">
        <v>148</v>
      </c>
      <c r="D134" s="259" t="s">
        <v>143</v>
      </c>
      <c r="E134" s="260" t="s">
        <v>179</v>
      </c>
      <c r="F134" s="261" t="s">
        <v>180</v>
      </c>
      <c r="G134" s="262" t="s">
        <v>146</v>
      </c>
      <c r="H134" s="263">
        <v>126.051</v>
      </c>
      <c r="I134" s="85"/>
      <c r="J134" s="264">
        <f>ROUND(I134*H134,2)</f>
        <v>0</v>
      </c>
      <c r="K134" s="261" t="s">
        <v>147</v>
      </c>
      <c r="L134" s="188"/>
      <c r="M134" s="265" t="s">
        <v>3</v>
      </c>
      <c r="N134" s="266" t="s">
        <v>46</v>
      </c>
      <c r="O134" s="267"/>
      <c r="P134" s="268">
        <f>O134*H134</f>
        <v>0</v>
      </c>
      <c r="Q134" s="268">
        <v>0</v>
      </c>
      <c r="R134" s="268">
        <f>Q134*H134</f>
        <v>0</v>
      </c>
      <c r="S134" s="268">
        <v>0</v>
      </c>
      <c r="T134" s="269">
        <f>S134*H134</f>
        <v>0</v>
      </c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  <c r="AR134" s="270" t="s">
        <v>148</v>
      </c>
      <c r="AT134" s="270" t="s">
        <v>143</v>
      </c>
      <c r="AU134" s="270" t="s">
        <v>84</v>
      </c>
      <c r="AY134" s="180" t="s">
        <v>141</v>
      </c>
      <c r="BE134" s="271">
        <f>IF(N134="základní",J134,0)</f>
        <v>0</v>
      </c>
      <c r="BF134" s="271">
        <f>IF(N134="snížená",J134,0)</f>
        <v>0</v>
      </c>
      <c r="BG134" s="271">
        <f>IF(N134="zákl. přenesená",J134,0)</f>
        <v>0</v>
      </c>
      <c r="BH134" s="271">
        <f>IF(N134="sníž. přenesená",J134,0)</f>
        <v>0</v>
      </c>
      <c r="BI134" s="271">
        <f>IF(N134="nulová",J134,0)</f>
        <v>0</v>
      </c>
      <c r="BJ134" s="180" t="s">
        <v>82</v>
      </c>
      <c r="BK134" s="271">
        <f>ROUND(I134*H134,2)</f>
        <v>0</v>
      </c>
      <c r="BL134" s="180" t="s">
        <v>148</v>
      </c>
      <c r="BM134" s="270" t="s">
        <v>181</v>
      </c>
    </row>
    <row r="135" spans="1:65" s="190" customFormat="1">
      <c r="A135" s="187"/>
      <c r="B135" s="188"/>
      <c r="C135" s="187"/>
      <c r="D135" s="272" t="s">
        <v>150</v>
      </c>
      <c r="E135" s="187"/>
      <c r="F135" s="273" t="s">
        <v>182</v>
      </c>
      <c r="G135" s="187"/>
      <c r="H135" s="187"/>
      <c r="I135" s="86"/>
      <c r="J135" s="187"/>
      <c r="K135" s="187"/>
      <c r="L135" s="188"/>
      <c r="M135" s="274"/>
      <c r="N135" s="275"/>
      <c r="O135" s="267"/>
      <c r="P135" s="267"/>
      <c r="Q135" s="267"/>
      <c r="R135" s="267"/>
      <c r="S135" s="267"/>
      <c r="T135" s="276"/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/>
      <c r="AT135" s="180" t="s">
        <v>150</v>
      </c>
      <c r="AU135" s="180" t="s">
        <v>84</v>
      </c>
    </row>
    <row r="136" spans="1:65" s="190" customFormat="1" ht="24.2" customHeight="1">
      <c r="A136" s="187"/>
      <c r="B136" s="188"/>
      <c r="C136" s="259" t="s">
        <v>183</v>
      </c>
      <c r="D136" s="259" t="s">
        <v>143</v>
      </c>
      <c r="E136" s="260" t="s">
        <v>184</v>
      </c>
      <c r="F136" s="261" t="s">
        <v>185</v>
      </c>
      <c r="G136" s="262" t="s">
        <v>146</v>
      </c>
      <c r="H136" s="263">
        <v>126.051</v>
      </c>
      <c r="I136" s="85"/>
      <c r="J136" s="264">
        <f>ROUND(I136*H136,2)</f>
        <v>0</v>
      </c>
      <c r="K136" s="261" t="s">
        <v>147</v>
      </c>
      <c r="L136" s="188"/>
      <c r="M136" s="265" t="s">
        <v>3</v>
      </c>
      <c r="N136" s="266" t="s">
        <v>46</v>
      </c>
      <c r="O136" s="267"/>
      <c r="P136" s="268">
        <f>O136*H136</f>
        <v>0</v>
      </c>
      <c r="Q136" s="268">
        <v>0</v>
      </c>
      <c r="R136" s="268">
        <f>Q136*H136</f>
        <v>0</v>
      </c>
      <c r="S136" s="268">
        <v>0</v>
      </c>
      <c r="T136" s="269">
        <f>S136*H136</f>
        <v>0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  <c r="AR136" s="270" t="s">
        <v>148</v>
      </c>
      <c r="AT136" s="270" t="s">
        <v>143</v>
      </c>
      <c r="AU136" s="270" t="s">
        <v>84</v>
      </c>
      <c r="AY136" s="180" t="s">
        <v>141</v>
      </c>
      <c r="BE136" s="271">
        <f>IF(N136="základní",J136,0)</f>
        <v>0</v>
      </c>
      <c r="BF136" s="271">
        <f>IF(N136="snížená",J136,0)</f>
        <v>0</v>
      </c>
      <c r="BG136" s="271">
        <f>IF(N136="zákl. přenesená",J136,0)</f>
        <v>0</v>
      </c>
      <c r="BH136" s="271">
        <f>IF(N136="sníž. přenesená",J136,0)</f>
        <v>0</v>
      </c>
      <c r="BI136" s="271">
        <f>IF(N136="nulová",J136,0)</f>
        <v>0</v>
      </c>
      <c r="BJ136" s="180" t="s">
        <v>82</v>
      </c>
      <c r="BK136" s="271">
        <f>ROUND(I136*H136,2)</f>
        <v>0</v>
      </c>
      <c r="BL136" s="180" t="s">
        <v>148</v>
      </c>
      <c r="BM136" s="270" t="s">
        <v>186</v>
      </c>
    </row>
    <row r="137" spans="1:65" s="190" customFormat="1">
      <c r="A137" s="187"/>
      <c r="B137" s="188"/>
      <c r="C137" s="187"/>
      <c r="D137" s="272" t="s">
        <v>150</v>
      </c>
      <c r="E137" s="187"/>
      <c r="F137" s="273" t="s">
        <v>187</v>
      </c>
      <c r="G137" s="187"/>
      <c r="H137" s="187"/>
      <c r="I137" s="86"/>
      <c r="J137" s="187"/>
      <c r="K137" s="187"/>
      <c r="L137" s="188"/>
      <c r="M137" s="274"/>
      <c r="N137" s="275"/>
      <c r="O137" s="267"/>
      <c r="P137" s="267"/>
      <c r="Q137" s="267"/>
      <c r="R137" s="267"/>
      <c r="S137" s="267"/>
      <c r="T137" s="276"/>
      <c r="U137" s="187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/>
      <c r="AT137" s="180" t="s">
        <v>150</v>
      </c>
      <c r="AU137" s="180" t="s">
        <v>84</v>
      </c>
    </row>
    <row r="138" spans="1:65" s="277" customFormat="1">
      <c r="B138" s="278"/>
      <c r="D138" s="279" t="s">
        <v>152</v>
      </c>
      <c r="E138" s="280" t="s">
        <v>3</v>
      </c>
      <c r="F138" s="281" t="s">
        <v>153</v>
      </c>
      <c r="H138" s="282">
        <v>81.364999999999995</v>
      </c>
      <c r="I138" s="87"/>
      <c r="L138" s="278"/>
      <c r="M138" s="283"/>
      <c r="N138" s="284"/>
      <c r="O138" s="284"/>
      <c r="P138" s="284"/>
      <c r="Q138" s="284"/>
      <c r="R138" s="284"/>
      <c r="S138" s="284"/>
      <c r="T138" s="285"/>
      <c r="AT138" s="280" t="s">
        <v>152</v>
      </c>
      <c r="AU138" s="280" t="s">
        <v>84</v>
      </c>
      <c r="AV138" s="277" t="s">
        <v>84</v>
      </c>
      <c r="AW138" s="277" t="s">
        <v>36</v>
      </c>
      <c r="AX138" s="277" t="s">
        <v>75</v>
      </c>
      <c r="AY138" s="280" t="s">
        <v>141</v>
      </c>
    </row>
    <row r="139" spans="1:65" s="277" customFormat="1">
      <c r="B139" s="278"/>
      <c r="D139" s="279" t="s">
        <v>152</v>
      </c>
      <c r="E139" s="280" t="s">
        <v>3</v>
      </c>
      <c r="F139" s="281" t="s">
        <v>154</v>
      </c>
      <c r="H139" s="282">
        <v>6.3289999999999997</v>
      </c>
      <c r="I139" s="87"/>
      <c r="L139" s="278"/>
      <c r="M139" s="283"/>
      <c r="N139" s="284"/>
      <c r="O139" s="284"/>
      <c r="P139" s="284"/>
      <c r="Q139" s="284"/>
      <c r="R139" s="284"/>
      <c r="S139" s="284"/>
      <c r="T139" s="285"/>
      <c r="AT139" s="280" t="s">
        <v>152</v>
      </c>
      <c r="AU139" s="280" t="s">
        <v>84</v>
      </c>
      <c r="AV139" s="277" t="s">
        <v>84</v>
      </c>
      <c r="AW139" s="277" t="s">
        <v>36</v>
      </c>
      <c r="AX139" s="277" t="s">
        <v>75</v>
      </c>
      <c r="AY139" s="280" t="s">
        <v>141</v>
      </c>
    </row>
    <row r="140" spans="1:65" s="277" customFormat="1">
      <c r="B140" s="278"/>
      <c r="D140" s="279" t="s">
        <v>152</v>
      </c>
      <c r="E140" s="280" t="s">
        <v>3</v>
      </c>
      <c r="F140" s="281" t="s">
        <v>155</v>
      </c>
      <c r="H140" s="282">
        <v>8.3689999999999998</v>
      </c>
      <c r="I140" s="87"/>
      <c r="L140" s="278"/>
      <c r="M140" s="283"/>
      <c r="N140" s="284"/>
      <c r="O140" s="284"/>
      <c r="P140" s="284"/>
      <c r="Q140" s="284"/>
      <c r="R140" s="284"/>
      <c r="S140" s="284"/>
      <c r="T140" s="285"/>
      <c r="AT140" s="280" t="s">
        <v>152</v>
      </c>
      <c r="AU140" s="280" t="s">
        <v>84</v>
      </c>
      <c r="AV140" s="277" t="s">
        <v>84</v>
      </c>
      <c r="AW140" s="277" t="s">
        <v>36</v>
      </c>
      <c r="AX140" s="277" t="s">
        <v>75</v>
      </c>
      <c r="AY140" s="280" t="s">
        <v>141</v>
      </c>
    </row>
    <row r="141" spans="1:65" s="277" customFormat="1">
      <c r="B141" s="278"/>
      <c r="D141" s="279" t="s">
        <v>152</v>
      </c>
      <c r="E141" s="280" t="s">
        <v>3</v>
      </c>
      <c r="F141" s="281" t="s">
        <v>178</v>
      </c>
      <c r="H141" s="282">
        <v>29.988</v>
      </c>
      <c r="I141" s="87"/>
      <c r="L141" s="278"/>
      <c r="M141" s="283"/>
      <c r="N141" s="284"/>
      <c r="O141" s="284"/>
      <c r="P141" s="284"/>
      <c r="Q141" s="284"/>
      <c r="R141" s="284"/>
      <c r="S141" s="284"/>
      <c r="T141" s="285"/>
      <c r="AT141" s="280" t="s">
        <v>152</v>
      </c>
      <c r="AU141" s="280" t="s">
        <v>84</v>
      </c>
      <c r="AV141" s="277" t="s">
        <v>84</v>
      </c>
      <c r="AW141" s="277" t="s">
        <v>36</v>
      </c>
      <c r="AX141" s="277" t="s">
        <v>75</v>
      </c>
      <c r="AY141" s="280" t="s">
        <v>141</v>
      </c>
    </row>
    <row r="142" spans="1:65" s="286" customFormat="1">
      <c r="B142" s="287"/>
      <c r="D142" s="279" t="s">
        <v>152</v>
      </c>
      <c r="E142" s="288" t="s">
        <v>3</v>
      </c>
      <c r="F142" s="289" t="s">
        <v>156</v>
      </c>
      <c r="H142" s="290">
        <v>126.05099999999999</v>
      </c>
      <c r="I142" s="88"/>
      <c r="L142" s="287"/>
      <c r="M142" s="291"/>
      <c r="N142" s="292"/>
      <c r="O142" s="292"/>
      <c r="P142" s="292"/>
      <c r="Q142" s="292"/>
      <c r="R142" s="292"/>
      <c r="S142" s="292"/>
      <c r="T142" s="293"/>
      <c r="AT142" s="288" t="s">
        <v>152</v>
      </c>
      <c r="AU142" s="288" t="s">
        <v>84</v>
      </c>
      <c r="AV142" s="286" t="s">
        <v>148</v>
      </c>
      <c r="AW142" s="286" t="s">
        <v>36</v>
      </c>
      <c r="AX142" s="286" t="s">
        <v>82</v>
      </c>
      <c r="AY142" s="288" t="s">
        <v>141</v>
      </c>
    </row>
    <row r="143" spans="1:65" s="190" customFormat="1" ht="24.2" customHeight="1">
      <c r="A143" s="187"/>
      <c r="B143" s="188"/>
      <c r="C143" s="259" t="s">
        <v>188</v>
      </c>
      <c r="D143" s="259" t="s">
        <v>143</v>
      </c>
      <c r="E143" s="260" t="s">
        <v>189</v>
      </c>
      <c r="F143" s="261" t="s">
        <v>190</v>
      </c>
      <c r="G143" s="262" t="s">
        <v>191</v>
      </c>
      <c r="H143" s="263">
        <v>143.94999999999999</v>
      </c>
      <c r="I143" s="85"/>
      <c r="J143" s="264">
        <f>ROUND(I143*H143,2)</f>
        <v>0</v>
      </c>
      <c r="K143" s="261" t="s">
        <v>147</v>
      </c>
      <c r="L143" s="188"/>
      <c r="M143" s="265" t="s">
        <v>3</v>
      </c>
      <c r="N143" s="266" t="s">
        <v>46</v>
      </c>
      <c r="O143" s="267"/>
      <c r="P143" s="268">
        <f>O143*H143</f>
        <v>0</v>
      </c>
      <c r="Q143" s="268">
        <v>0</v>
      </c>
      <c r="R143" s="268">
        <f>Q143*H143</f>
        <v>0</v>
      </c>
      <c r="S143" s="268">
        <v>0</v>
      </c>
      <c r="T143" s="269">
        <f>S143*H143</f>
        <v>0</v>
      </c>
      <c r="U143" s="187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/>
      <c r="AR143" s="270" t="s">
        <v>148</v>
      </c>
      <c r="AT143" s="270" t="s">
        <v>143</v>
      </c>
      <c r="AU143" s="270" t="s">
        <v>84</v>
      </c>
      <c r="AY143" s="180" t="s">
        <v>141</v>
      </c>
      <c r="BE143" s="271">
        <f>IF(N143="základní",J143,0)</f>
        <v>0</v>
      </c>
      <c r="BF143" s="271">
        <f>IF(N143="snížená",J143,0)</f>
        <v>0</v>
      </c>
      <c r="BG143" s="271">
        <f>IF(N143="zákl. přenesená",J143,0)</f>
        <v>0</v>
      </c>
      <c r="BH143" s="271">
        <f>IF(N143="sníž. přenesená",J143,0)</f>
        <v>0</v>
      </c>
      <c r="BI143" s="271">
        <f>IF(N143="nulová",J143,0)</f>
        <v>0</v>
      </c>
      <c r="BJ143" s="180" t="s">
        <v>82</v>
      </c>
      <c r="BK143" s="271">
        <f>ROUND(I143*H143,2)</f>
        <v>0</v>
      </c>
      <c r="BL143" s="180" t="s">
        <v>148</v>
      </c>
      <c r="BM143" s="270" t="s">
        <v>192</v>
      </c>
    </row>
    <row r="144" spans="1:65" s="190" customFormat="1">
      <c r="A144" s="187"/>
      <c r="B144" s="188"/>
      <c r="C144" s="187"/>
      <c r="D144" s="272" t="s">
        <v>150</v>
      </c>
      <c r="E144" s="187"/>
      <c r="F144" s="273" t="s">
        <v>193</v>
      </c>
      <c r="G144" s="187"/>
      <c r="H144" s="187"/>
      <c r="I144" s="86"/>
      <c r="J144" s="187"/>
      <c r="K144" s="187"/>
      <c r="L144" s="188"/>
      <c r="M144" s="274"/>
      <c r="N144" s="275"/>
      <c r="O144" s="267"/>
      <c r="P144" s="267"/>
      <c r="Q144" s="267"/>
      <c r="R144" s="267"/>
      <c r="S144" s="267"/>
      <c r="T144" s="276"/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  <c r="AT144" s="180" t="s">
        <v>150</v>
      </c>
      <c r="AU144" s="180" t="s">
        <v>84</v>
      </c>
    </row>
    <row r="145" spans="1:65" s="277" customFormat="1">
      <c r="B145" s="278"/>
      <c r="D145" s="279" t="s">
        <v>152</v>
      </c>
      <c r="E145" s="280" t="s">
        <v>3</v>
      </c>
      <c r="F145" s="281" t="s">
        <v>194</v>
      </c>
      <c r="H145" s="282">
        <v>62.65</v>
      </c>
      <c r="I145" s="87"/>
      <c r="L145" s="278"/>
      <c r="M145" s="283"/>
      <c r="N145" s="284"/>
      <c r="O145" s="284"/>
      <c r="P145" s="284"/>
      <c r="Q145" s="284"/>
      <c r="R145" s="284"/>
      <c r="S145" s="284"/>
      <c r="T145" s="285"/>
      <c r="AT145" s="280" t="s">
        <v>152</v>
      </c>
      <c r="AU145" s="280" t="s">
        <v>84</v>
      </c>
      <c r="AV145" s="277" t="s">
        <v>84</v>
      </c>
      <c r="AW145" s="277" t="s">
        <v>36</v>
      </c>
      <c r="AX145" s="277" t="s">
        <v>75</v>
      </c>
      <c r="AY145" s="280" t="s">
        <v>141</v>
      </c>
    </row>
    <row r="146" spans="1:65" s="277" customFormat="1">
      <c r="B146" s="278"/>
      <c r="D146" s="279" t="s">
        <v>152</v>
      </c>
      <c r="E146" s="280" t="s">
        <v>3</v>
      </c>
      <c r="F146" s="281" t="s">
        <v>195</v>
      </c>
      <c r="H146" s="282">
        <v>81.3</v>
      </c>
      <c r="I146" s="87"/>
      <c r="L146" s="278"/>
      <c r="M146" s="283"/>
      <c r="N146" s="284"/>
      <c r="O146" s="284"/>
      <c r="P146" s="284"/>
      <c r="Q146" s="284"/>
      <c r="R146" s="284"/>
      <c r="S146" s="284"/>
      <c r="T146" s="285"/>
      <c r="AT146" s="280" t="s">
        <v>152</v>
      </c>
      <c r="AU146" s="280" t="s">
        <v>84</v>
      </c>
      <c r="AV146" s="277" t="s">
        <v>84</v>
      </c>
      <c r="AW146" s="277" t="s">
        <v>36</v>
      </c>
      <c r="AX146" s="277" t="s">
        <v>75</v>
      </c>
      <c r="AY146" s="280" t="s">
        <v>141</v>
      </c>
    </row>
    <row r="147" spans="1:65" s="286" customFormat="1">
      <c r="B147" s="287"/>
      <c r="D147" s="279" t="s">
        <v>152</v>
      </c>
      <c r="E147" s="288" t="s">
        <v>3</v>
      </c>
      <c r="F147" s="289" t="s">
        <v>156</v>
      </c>
      <c r="H147" s="290">
        <v>143.94999999999999</v>
      </c>
      <c r="I147" s="88"/>
      <c r="L147" s="287"/>
      <c r="M147" s="291"/>
      <c r="N147" s="292"/>
      <c r="O147" s="292"/>
      <c r="P147" s="292"/>
      <c r="Q147" s="292"/>
      <c r="R147" s="292"/>
      <c r="S147" s="292"/>
      <c r="T147" s="293"/>
      <c r="AT147" s="288" t="s">
        <v>152</v>
      </c>
      <c r="AU147" s="288" t="s">
        <v>84</v>
      </c>
      <c r="AV147" s="286" t="s">
        <v>148</v>
      </c>
      <c r="AW147" s="286" t="s">
        <v>36</v>
      </c>
      <c r="AX147" s="286" t="s">
        <v>82</v>
      </c>
      <c r="AY147" s="288" t="s">
        <v>141</v>
      </c>
    </row>
    <row r="148" spans="1:65" s="190" customFormat="1" ht="24.2" customHeight="1">
      <c r="A148" s="187"/>
      <c r="B148" s="188"/>
      <c r="C148" s="259" t="s">
        <v>196</v>
      </c>
      <c r="D148" s="259" t="s">
        <v>143</v>
      </c>
      <c r="E148" s="260" t="s">
        <v>197</v>
      </c>
      <c r="F148" s="261" t="s">
        <v>198</v>
      </c>
      <c r="G148" s="262" t="s">
        <v>199</v>
      </c>
      <c r="H148" s="263">
        <v>226.892</v>
      </c>
      <c r="I148" s="85"/>
      <c r="J148" s="264">
        <f>ROUND(I148*H148,2)</f>
        <v>0</v>
      </c>
      <c r="K148" s="261" t="s">
        <v>147</v>
      </c>
      <c r="L148" s="188"/>
      <c r="M148" s="265" t="s">
        <v>3</v>
      </c>
      <c r="N148" s="266" t="s">
        <v>46</v>
      </c>
      <c r="O148" s="267"/>
      <c r="P148" s="268">
        <f>O148*H148</f>
        <v>0</v>
      </c>
      <c r="Q148" s="268">
        <v>0</v>
      </c>
      <c r="R148" s="268">
        <f>Q148*H148</f>
        <v>0</v>
      </c>
      <c r="S148" s="268">
        <v>0</v>
      </c>
      <c r="T148" s="269">
        <f>S148*H148</f>
        <v>0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  <c r="AR148" s="270" t="s">
        <v>148</v>
      </c>
      <c r="AT148" s="270" t="s">
        <v>143</v>
      </c>
      <c r="AU148" s="270" t="s">
        <v>84</v>
      </c>
      <c r="AY148" s="180" t="s">
        <v>141</v>
      </c>
      <c r="BE148" s="271">
        <f>IF(N148="základní",J148,0)</f>
        <v>0</v>
      </c>
      <c r="BF148" s="271">
        <f>IF(N148="snížená",J148,0)</f>
        <v>0</v>
      </c>
      <c r="BG148" s="271">
        <f>IF(N148="zákl. přenesená",J148,0)</f>
        <v>0</v>
      </c>
      <c r="BH148" s="271">
        <f>IF(N148="sníž. přenesená",J148,0)</f>
        <v>0</v>
      </c>
      <c r="BI148" s="271">
        <f>IF(N148="nulová",J148,0)</f>
        <v>0</v>
      </c>
      <c r="BJ148" s="180" t="s">
        <v>82</v>
      </c>
      <c r="BK148" s="271">
        <f>ROUND(I148*H148,2)</f>
        <v>0</v>
      </c>
      <c r="BL148" s="180" t="s">
        <v>148</v>
      </c>
      <c r="BM148" s="270" t="s">
        <v>200</v>
      </c>
    </row>
    <row r="149" spans="1:65" s="190" customFormat="1">
      <c r="A149" s="187"/>
      <c r="B149" s="188"/>
      <c r="C149" s="187"/>
      <c r="D149" s="272" t="s">
        <v>150</v>
      </c>
      <c r="E149" s="187"/>
      <c r="F149" s="273" t="s">
        <v>201</v>
      </c>
      <c r="G149" s="187"/>
      <c r="H149" s="187"/>
      <c r="I149" s="86"/>
      <c r="J149" s="187"/>
      <c r="K149" s="187"/>
      <c r="L149" s="188"/>
      <c r="M149" s="274"/>
      <c r="N149" s="275"/>
      <c r="O149" s="267"/>
      <c r="P149" s="267"/>
      <c r="Q149" s="267"/>
      <c r="R149" s="267"/>
      <c r="S149" s="267"/>
      <c r="T149" s="276"/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  <c r="AT149" s="180" t="s">
        <v>150</v>
      </c>
      <c r="AU149" s="180" t="s">
        <v>84</v>
      </c>
    </row>
    <row r="150" spans="1:65" s="277" customFormat="1">
      <c r="B150" s="278"/>
      <c r="D150" s="279" t="s">
        <v>152</v>
      </c>
      <c r="F150" s="281" t="s">
        <v>202</v>
      </c>
      <c r="H150" s="282">
        <v>226.892</v>
      </c>
      <c r="I150" s="87"/>
      <c r="L150" s="278"/>
      <c r="M150" s="283"/>
      <c r="N150" s="284"/>
      <c r="O150" s="284"/>
      <c r="P150" s="284"/>
      <c r="Q150" s="284"/>
      <c r="R150" s="284"/>
      <c r="S150" s="284"/>
      <c r="T150" s="285"/>
      <c r="AT150" s="280" t="s">
        <v>152</v>
      </c>
      <c r="AU150" s="280" t="s">
        <v>84</v>
      </c>
      <c r="AV150" s="277" t="s">
        <v>84</v>
      </c>
      <c r="AW150" s="277" t="s">
        <v>4</v>
      </c>
      <c r="AX150" s="277" t="s">
        <v>82</v>
      </c>
      <c r="AY150" s="280" t="s">
        <v>141</v>
      </c>
    </row>
    <row r="151" spans="1:65" s="190" customFormat="1" ht="24.2" customHeight="1">
      <c r="A151" s="187"/>
      <c r="B151" s="188"/>
      <c r="C151" s="259" t="s">
        <v>203</v>
      </c>
      <c r="D151" s="259" t="s">
        <v>143</v>
      </c>
      <c r="E151" s="260" t="s">
        <v>204</v>
      </c>
      <c r="F151" s="261" t="s">
        <v>205</v>
      </c>
      <c r="G151" s="262" t="s">
        <v>146</v>
      </c>
      <c r="H151" s="263">
        <v>41.709000000000003</v>
      </c>
      <c r="I151" s="85"/>
      <c r="J151" s="264">
        <f>ROUND(I151*H151,2)</f>
        <v>0</v>
      </c>
      <c r="K151" s="261" t="s">
        <v>147</v>
      </c>
      <c r="L151" s="188"/>
      <c r="M151" s="265" t="s">
        <v>3</v>
      </c>
      <c r="N151" s="266" t="s">
        <v>46</v>
      </c>
      <c r="O151" s="267"/>
      <c r="P151" s="268">
        <f>O151*H151</f>
        <v>0</v>
      </c>
      <c r="Q151" s="268">
        <v>0</v>
      </c>
      <c r="R151" s="268">
        <f>Q151*H151</f>
        <v>0</v>
      </c>
      <c r="S151" s="268">
        <v>0</v>
      </c>
      <c r="T151" s="269">
        <f>S151*H151</f>
        <v>0</v>
      </c>
      <c r="U151" s="187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/>
      <c r="AR151" s="270" t="s">
        <v>148</v>
      </c>
      <c r="AT151" s="270" t="s">
        <v>143</v>
      </c>
      <c r="AU151" s="270" t="s">
        <v>84</v>
      </c>
      <c r="AY151" s="180" t="s">
        <v>141</v>
      </c>
      <c r="BE151" s="271">
        <f>IF(N151="základní",J151,0)</f>
        <v>0</v>
      </c>
      <c r="BF151" s="271">
        <f>IF(N151="snížená",J151,0)</f>
        <v>0</v>
      </c>
      <c r="BG151" s="271">
        <f>IF(N151="zákl. přenesená",J151,0)</f>
        <v>0</v>
      </c>
      <c r="BH151" s="271">
        <f>IF(N151="sníž. přenesená",J151,0)</f>
        <v>0</v>
      </c>
      <c r="BI151" s="271">
        <f>IF(N151="nulová",J151,0)</f>
        <v>0</v>
      </c>
      <c r="BJ151" s="180" t="s">
        <v>82</v>
      </c>
      <c r="BK151" s="271">
        <f>ROUND(I151*H151,2)</f>
        <v>0</v>
      </c>
      <c r="BL151" s="180" t="s">
        <v>148</v>
      </c>
      <c r="BM151" s="270" t="s">
        <v>206</v>
      </c>
    </row>
    <row r="152" spans="1:65" s="190" customFormat="1">
      <c r="A152" s="187"/>
      <c r="B152" s="188"/>
      <c r="C152" s="187"/>
      <c r="D152" s="272" t="s">
        <v>150</v>
      </c>
      <c r="E152" s="187"/>
      <c r="F152" s="273" t="s">
        <v>207</v>
      </c>
      <c r="G152" s="187"/>
      <c r="H152" s="187"/>
      <c r="I152" s="86"/>
      <c r="J152" s="187"/>
      <c r="K152" s="187"/>
      <c r="L152" s="188"/>
      <c r="M152" s="274"/>
      <c r="N152" s="275"/>
      <c r="O152" s="267"/>
      <c r="P152" s="267"/>
      <c r="Q152" s="267"/>
      <c r="R152" s="267"/>
      <c r="S152" s="267"/>
      <c r="T152" s="276"/>
      <c r="U152" s="187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/>
      <c r="AT152" s="180" t="s">
        <v>150</v>
      </c>
      <c r="AU152" s="180" t="s">
        <v>84</v>
      </c>
    </row>
    <row r="153" spans="1:65" s="277" customFormat="1">
      <c r="B153" s="278"/>
      <c r="D153" s="279" t="s">
        <v>152</v>
      </c>
      <c r="E153" s="280" t="s">
        <v>3</v>
      </c>
      <c r="F153" s="281" t="s">
        <v>208</v>
      </c>
      <c r="H153" s="282">
        <v>41.709000000000003</v>
      </c>
      <c r="I153" s="87"/>
      <c r="L153" s="278"/>
      <c r="M153" s="283"/>
      <c r="N153" s="284"/>
      <c r="O153" s="284"/>
      <c r="P153" s="284"/>
      <c r="Q153" s="284"/>
      <c r="R153" s="284"/>
      <c r="S153" s="284"/>
      <c r="T153" s="285"/>
      <c r="AT153" s="280" t="s">
        <v>152</v>
      </c>
      <c r="AU153" s="280" t="s">
        <v>84</v>
      </c>
      <c r="AV153" s="277" t="s">
        <v>84</v>
      </c>
      <c r="AW153" s="277" t="s">
        <v>36</v>
      </c>
      <c r="AX153" s="277" t="s">
        <v>82</v>
      </c>
      <c r="AY153" s="280" t="s">
        <v>141</v>
      </c>
    </row>
    <row r="154" spans="1:65" s="190" customFormat="1" ht="16.5" customHeight="1">
      <c r="A154" s="187"/>
      <c r="B154" s="188"/>
      <c r="C154" s="301" t="s">
        <v>209</v>
      </c>
      <c r="D154" s="301" t="s">
        <v>210</v>
      </c>
      <c r="E154" s="302" t="s">
        <v>211</v>
      </c>
      <c r="F154" s="303" t="s">
        <v>212</v>
      </c>
      <c r="G154" s="304" t="s">
        <v>199</v>
      </c>
      <c r="H154" s="305">
        <v>75.075999999999993</v>
      </c>
      <c r="I154" s="90"/>
      <c r="J154" s="306">
        <f>ROUND(I154*H154,2)</f>
        <v>0</v>
      </c>
      <c r="K154" s="303" t="s">
        <v>147</v>
      </c>
      <c r="L154" s="307"/>
      <c r="M154" s="308" t="s">
        <v>3</v>
      </c>
      <c r="N154" s="309" t="s">
        <v>46</v>
      </c>
      <c r="O154" s="267"/>
      <c r="P154" s="268">
        <f>O154*H154</f>
        <v>0</v>
      </c>
      <c r="Q154" s="268">
        <v>1</v>
      </c>
      <c r="R154" s="268">
        <f>Q154*H154</f>
        <v>75.075999999999993</v>
      </c>
      <c r="S154" s="268">
        <v>0</v>
      </c>
      <c r="T154" s="269">
        <f>S154*H154</f>
        <v>0</v>
      </c>
      <c r="U154" s="187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/>
      <c r="AR154" s="270" t="s">
        <v>203</v>
      </c>
      <c r="AT154" s="270" t="s">
        <v>210</v>
      </c>
      <c r="AU154" s="270" t="s">
        <v>84</v>
      </c>
      <c r="AY154" s="180" t="s">
        <v>141</v>
      </c>
      <c r="BE154" s="271">
        <f>IF(N154="základní",J154,0)</f>
        <v>0</v>
      </c>
      <c r="BF154" s="271">
        <f>IF(N154="snížená",J154,0)</f>
        <v>0</v>
      </c>
      <c r="BG154" s="271">
        <f>IF(N154="zákl. přenesená",J154,0)</f>
        <v>0</v>
      </c>
      <c r="BH154" s="271">
        <f>IF(N154="sníž. přenesená",J154,0)</f>
        <v>0</v>
      </c>
      <c r="BI154" s="271">
        <f>IF(N154="nulová",J154,0)</f>
        <v>0</v>
      </c>
      <c r="BJ154" s="180" t="s">
        <v>82</v>
      </c>
      <c r="BK154" s="271">
        <f>ROUND(I154*H154,2)</f>
        <v>0</v>
      </c>
      <c r="BL154" s="180" t="s">
        <v>148</v>
      </c>
      <c r="BM154" s="270" t="s">
        <v>213</v>
      </c>
    </row>
    <row r="155" spans="1:65" s="277" customFormat="1">
      <c r="B155" s="278"/>
      <c r="D155" s="279" t="s">
        <v>152</v>
      </c>
      <c r="F155" s="281" t="s">
        <v>214</v>
      </c>
      <c r="H155" s="282">
        <v>75.075999999999993</v>
      </c>
      <c r="I155" s="87"/>
      <c r="L155" s="278"/>
      <c r="M155" s="283"/>
      <c r="N155" s="284"/>
      <c r="O155" s="284"/>
      <c r="P155" s="284"/>
      <c r="Q155" s="284"/>
      <c r="R155" s="284"/>
      <c r="S155" s="284"/>
      <c r="T155" s="285"/>
      <c r="AT155" s="280" t="s">
        <v>152</v>
      </c>
      <c r="AU155" s="280" t="s">
        <v>84</v>
      </c>
      <c r="AV155" s="277" t="s">
        <v>84</v>
      </c>
      <c r="AW155" s="277" t="s">
        <v>4</v>
      </c>
      <c r="AX155" s="277" t="s">
        <v>82</v>
      </c>
      <c r="AY155" s="280" t="s">
        <v>141</v>
      </c>
    </row>
    <row r="156" spans="1:65" s="246" customFormat="1" ht="22.9" customHeight="1">
      <c r="B156" s="247"/>
      <c r="D156" s="248" t="s">
        <v>74</v>
      </c>
      <c r="E156" s="257" t="s">
        <v>84</v>
      </c>
      <c r="F156" s="257" t="s">
        <v>215</v>
      </c>
      <c r="I156" s="84"/>
      <c r="J156" s="258">
        <f>BK156</f>
        <v>0</v>
      </c>
      <c r="L156" s="247"/>
      <c r="M156" s="251"/>
      <c r="N156" s="252"/>
      <c r="O156" s="252"/>
      <c r="P156" s="253">
        <f>SUM(P157:P204)</f>
        <v>0</v>
      </c>
      <c r="Q156" s="252"/>
      <c r="R156" s="253">
        <f>SUM(R157:R204)</f>
        <v>114.322105833972</v>
      </c>
      <c r="S156" s="252"/>
      <c r="T156" s="254">
        <f>SUM(T157:T204)</f>
        <v>0</v>
      </c>
      <c r="AR156" s="248" t="s">
        <v>82</v>
      </c>
      <c r="AT156" s="255" t="s">
        <v>74</v>
      </c>
      <c r="AU156" s="255" t="s">
        <v>82</v>
      </c>
      <c r="AY156" s="248" t="s">
        <v>141</v>
      </c>
      <c r="BK156" s="256">
        <f>SUM(BK157:BK204)</f>
        <v>0</v>
      </c>
    </row>
    <row r="157" spans="1:65" s="190" customFormat="1" ht="16.5" customHeight="1">
      <c r="A157" s="187"/>
      <c r="B157" s="188"/>
      <c r="C157" s="259" t="s">
        <v>216</v>
      </c>
      <c r="D157" s="259" t="s">
        <v>143</v>
      </c>
      <c r="E157" s="260" t="s">
        <v>217</v>
      </c>
      <c r="F157" s="261" t="s">
        <v>218</v>
      </c>
      <c r="G157" s="262" t="s">
        <v>146</v>
      </c>
      <c r="H157" s="263">
        <v>4.45</v>
      </c>
      <c r="I157" s="85"/>
      <c r="J157" s="264">
        <f>ROUND(I157*H157,2)</f>
        <v>0</v>
      </c>
      <c r="K157" s="261" t="s">
        <v>147</v>
      </c>
      <c r="L157" s="188"/>
      <c r="M157" s="265" t="s">
        <v>3</v>
      </c>
      <c r="N157" s="266" t="s">
        <v>46</v>
      </c>
      <c r="O157" s="267"/>
      <c r="P157" s="268">
        <f>O157*H157</f>
        <v>0</v>
      </c>
      <c r="Q157" s="268">
        <v>2.3010222040000001</v>
      </c>
      <c r="R157" s="268">
        <f>Q157*H157</f>
        <v>10.2395488078</v>
      </c>
      <c r="S157" s="268">
        <v>0</v>
      </c>
      <c r="T157" s="269">
        <f>S157*H157</f>
        <v>0</v>
      </c>
      <c r="U157" s="187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/>
      <c r="AR157" s="270" t="s">
        <v>148</v>
      </c>
      <c r="AT157" s="270" t="s">
        <v>143</v>
      </c>
      <c r="AU157" s="270" t="s">
        <v>84</v>
      </c>
      <c r="AY157" s="180" t="s">
        <v>141</v>
      </c>
      <c r="BE157" s="271">
        <f>IF(N157="základní",J157,0)</f>
        <v>0</v>
      </c>
      <c r="BF157" s="271">
        <f>IF(N157="snížená",J157,0)</f>
        <v>0</v>
      </c>
      <c r="BG157" s="271">
        <f>IF(N157="zákl. přenesená",J157,0)</f>
        <v>0</v>
      </c>
      <c r="BH157" s="271">
        <f>IF(N157="sníž. přenesená",J157,0)</f>
        <v>0</v>
      </c>
      <c r="BI157" s="271">
        <f>IF(N157="nulová",J157,0)</f>
        <v>0</v>
      </c>
      <c r="BJ157" s="180" t="s">
        <v>82</v>
      </c>
      <c r="BK157" s="271">
        <f>ROUND(I157*H157,2)</f>
        <v>0</v>
      </c>
      <c r="BL157" s="180" t="s">
        <v>148</v>
      </c>
      <c r="BM157" s="270" t="s">
        <v>219</v>
      </c>
    </row>
    <row r="158" spans="1:65" s="190" customFormat="1">
      <c r="A158" s="187"/>
      <c r="B158" s="188"/>
      <c r="C158" s="187"/>
      <c r="D158" s="272" t="s">
        <v>150</v>
      </c>
      <c r="E158" s="187"/>
      <c r="F158" s="273" t="s">
        <v>220</v>
      </c>
      <c r="G158" s="187"/>
      <c r="H158" s="187"/>
      <c r="I158" s="86"/>
      <c r="J158" s="187"/>
      <c r="K158" s="187"/>
      <c r="L158" s="188"/>
      <c r="M158" s="274"/>
      <c r="N158" s="275"/>
      <c r="O158" s="267"/>
      <c r="P158" s="267"/>
      <c r="Q158" s="267"/>
      <c r="R158" s="267"/>
      <c r="S158" s="267"/>
      <c r="T158" s="276"/>
      <c r="U158" s="187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/>
      <c r="AT158" s="180" t="s">
        <v>150</v>
      </c>
      <c r="AU158" s="180" t="s">
        <v>84</v>
      </c>
    </row>
    <row r="159" spans="1:65" s="294" customFormat="1">
      <c r="B159" s="295"/>
      <c r="D159" s="279" t="s">
        <v>152</v>
      </c>
      <c r="E159" s="296" t="s">
        <v>3</v>
      </c>
      <c r="F159" s="297" t="s">
        <v>221</v>
      </c>
      <c r="H159" s="296" t="s">
        <v>3</v>
      </c>
      <c r="I159" s="89"/>
      <c r="L159" s="295"/>
      <c r="M159" s="298"/>
      <c r="N159" s="299"/>
      <c r="O159" s="299"/>
      <c r="P159" s="299"/>
      <c r="Q159" s="299"/>
      <c r="R159" s="299"/>
      <c r="S159" s="299"/>
      <c r="T159" s="300"/>
      <c r="AT159" s="296" t="s">
        <v>152</v>
      </c>
      <c r="AU159" s="296" t="s">
        <v>84</v>
      </c>
      <c r="AV159" s="294" t="s">
        <v>82</v>
      </c>
      <c r="AW159" s="294" t="s">
        <v>36</v>
      </c>
      <c r="AX159" s="294" t="s">
        <v>75</v>
      </c>
      <c r="AY159" s="296" t="s">
        <v>141</v>
      </c>
    </row>
    <row r="160" spans="1:65" s="277" customFormat="1">
      <c r="B160" s="278"/>
      <c r="D160" s="279" t="s">
        <v>152</v>
      </c>
      <c r="E160" s="280" t="s">
        <v>3</v>
      </c>
      <c r="F160" s="281" t="s">
        <v>222</v>
      </c>
      <c r="H160" s="282">
        <v>2.0049999999999999</v>
      </c>
      <c r="I160" s="87"/>
      <c r="L160" s="278"/>
      <c r="M160" s="283"/>
      <c r="N160" s="284"/>
      <c r="O160" s="284"/>
      <c r="P160" s="284"/>
      <c r="Q160" s="284"/>
      <c r="R160" s="284"/>
      <c r="S160" s="284"/>
      <c r="T160" s="285"/>
      <c r="AT160" s="280" t="s">
        <v>152</v>
      </c>
      <c r="AU160" s="280" t="s">
        <v>84</v>
      </c>
      <c r="AV160" s="277" t="s">
        <v>84</v>
      </c>
      <c r="AW160" s="277" t="s">
        <v>36</v>
      </c>
      <c r="AX160" s="277" t="s">
        <v>75</v>
      </c>
      <c r="AY160" s="280" t="s">
        <v>141</v>
      </c>
    </row>
    <row r="161" spans="1:65" s="277" customFormat="1">
      <c r="B161" s="278"/>
      <c r="D161" s="279" t="s">
        <v>152</v>
      </c>
      <c r="E161" s="280" t="s">
        <v>3</v>
      </c>
      <c r="F161" s="281" t="s">
        <v>223</v>
      </c>
      <c r="H161" s="282">
        <v>2.4449999999999998</v>
      </c>
      <c r="I161" s="87"/>
      <c r="L161" s="278"/>
      <c r="M161" s="283"/>
      <c r="N161" s="284"/>
      <c r="O161" s="284"/>
      <c r="P161" s="284"/>
      <c r="Q161" s="284"/>
      <c r="R161" s="284"/>
      <c r="S161" s="284"/>
      <c r="T161" s="285"/>
      <c r="AT161" s="280" t="s">
        <v>152</v>
      </c>
      <c r="AU161" s="280" t="s">
        <v>84</v>
      </c>
      <c r="AV161" s="277" t="s">
        <v>84</v>
      </c>
      <c r="AW161" s="277" t="s">
        <v>36</v>
      </c>
      <c r="AX161" s="277" t="s">
        <v>75</v>
      </c>
      <c r="AY161" s="280" t="s">
        <v>141</v>
      </c>
    </row>
    <row r="162" spans="1:65" s="286" customFormat="1">
      <c r="B162" s="287"/>
      <c r="D162" s="279" t="s">
        <v>152</v>
      </c>
      <c r="E162" s="288" t="s">
        <v>3</v>
      </c>
      <c r="F162" s="289" t="s">
        <v>156</v>
      </c>
      <c r="H162" s="290">
        <v>4.4499999999999993</v>
      </c>
      <c r="I162" s="88"/>
      <c r="L162" s="287"/>
      <c r="M162" s="291"/>
      <c r="N162" s="292"/>
      <c r="O162" s="292"/>
      <c r="P162" s="292"/>
      <c r="Q162" s="292"/>
      <c r="R162" s="292"/>
      <c r="S162" s="292"/>
      <c r="T162" s="293"/>
      <c r="AT162" s="288" t="s">
        <v>152</v>
      </c>
      <c r="AU162" s="288" t="s">
        <v>84</v>
      </c>
      <c r="AV162" s="286" t="s">
        <v>148</v>
      </c>
      <c r="AW162" s="286" t="s">
        <v>36</v>
      </c>
      <c r="AX162" s="286" t="s">
        <v>82</v>
      </c>
      <c r="AY162" s="288" t="s">
        <v>141</v>
      </c>
    </row>
    <row r="163" spans="1:65" s="190" customFormat="1" ht="21.75" customHeight="1">
      <c r="A163" s="187"/>
      <c r="B163" s="188"/>
      <c r="C163" s="259" t="s">
        <v>224</v>
      </c>
      <c r="D163" s="259" t="s">
        <v>143</v>
      </c>
      <c r="E163" s="260" t="s">
        <v>225</v>
      </c>
      <c r="F163" s="261" t="s">
        <v>226</v>
      </c>
      <c r="G163" s="262" t="s">
        <v>146</v>
      </c>
      <c r="H163" s="263">
        <v>31.038</v>
      </c>
      <c r="I163" s="85"/>
      <c r="J163" s="264">
        <f>ROUND(I163*H163,2)</f>
        <v>0</v>
      </c>
      <c r="K163" s="261" t="s">
        <v>147</v>
      </c>
      <c r="L163" s="188"/>
      <c r="M163" s="265" t="s">
        <v>3</v>
      </c>
      <c r="N163" s="266" t="s">
        <v>46</v>
      </c>
      <c r="O163" s="267"/>
      <c r="P163" s="268">
        <f>O163*H163</f>
        <v>0</v>
      </c>
      <c r="Q163" s="268">
        <v>2.5018722040000001</v>
      </c>
      <c r="R163" s="268">
        <f>Q163*H163</f>
        <v>77.653109467752003</v>
      </c>
      <c r="S163" s="268">
        <v>0</v>
      </c>
      <c r="T163" s="269">
        <f>S163*H163</f>
        <v>0</v>
      </c>
      <c r="U163" s="187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/>
      <c r="AR163" s="270" t="s">
        <v>148</v>
      </c>
      <c r="AT163" s="270" t="s">
        <v>143</v>
      </c>
      <c r="AU163" s="270" t="s">
        <v>84</v>
      </c>
      <c r="AY163" s="180" t="s">
        <v>141</v>
      </c>
      <c r="BE163" s="271">
        <f>IF(N163="základní",J163,0)</f>
        <v>0</v>
      </c>
      <c r="BF163" s="271">
        <f>IF(N163="snížená",J163,0)</f>
        <v>0</v>
      </c>
      <c r="BG163" s="271">
        <f>IF(N163="zákl. přenesená",J163,0)</f>
        <v>0</v>
      </c>
      <c r="BH163" s="271">
        <f>IF(N163="sníž. přenesená",J163,0)</f>
        <v>0</v>
      </c>
      <c r="BI163" s="271">
        <f>IF(N163="nulová",J163,0)</f>
        <v>0</v>
      </c>
      <c r="BJ163" s="180" t="s">
        <v>82</v>
      </c>
      <c r="BK163" s="271">
        <f>ROUND(I163*H163,2)</f>
        <v>0</v>
      </c>
      <c r="BL163" s="180" t="s">
        <v>148</v>
      </c>
      <c r="BM163" s="270" t="s">
        <v>227</v>
      </c>
    </row>
    <row r="164" spans="1:65" s="190" customFormat="1">
      <c r="A164" s="187"/>
      <c r="B164" s="188"/>
      <c r="C164" s="187"/>
      <c r="D164" s="272" t="s">
        <v>150</v>
      </c>
      <c r="E164" s="187"/>
      <c r="F164" s="273" t="s">
        <v>228</v>
      </c>
      <c r="G164" s="187"/>
      <c r="H164" s="187"/>
      <c r="I164" s="86"/>
      <c r="J164" s="187"/>
      <c r="K164" s="187"/>
      <c r="L164" s="188"/>
      <c r="M164" s="274"/>
      <c r="N164" s="275"/>
      <c r="O164" s="267"/>
      <c r="P164" s="267"/>
      <c r="Q164" s="267"/>
      <c r="R164" s="267"/>
      <c r="S164" s="267"/>
      <c r="T164" s="276"/>
      <c r="U164" s="187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/>
      <c r="AT164" s="180" t="s">
        <v>150</v>
      </c>
      <c r="AU164" s="180" t="s">
        <v>84</v>
      </c>
    </row>
    <row r="165" spans="1:65" s="294" customFormat="1">
      <c r="B165" s="295"/>
      <c r="D165" s="279" t="s">
        <v>152</v>
      </c>
      <c r="E165" s="296" t="s">
        <v>3</v>
      </c>
      <c r="F165" s="297" t="s">
        <v>161</v>
      </c>
      <c r="H165" s="296" t="s">
        <v>3</v>
      </c>
      <c r="I165" s="89"/>
      <c r="L165" s="295"/>
      <c r="M165" s="298"/>
      <c r="N165" s="299"/>
      <c r="O165" s="299"/>
      <c r="P165" s="299"/>
      <c r="Q165" s="299"/>
      <c r="R165" s="299"/>
      <c r="S165" s="299"/>
      <c r="T165" s="300"/>
      <c r="AT165" s="296" t="s">
        <v>152</v>
      </c>
      <c r="AU165" s="296" t="s">
        <v>84</v>
      </c>
      <c r="AV165" s="294" t="s">
        <v>82</v>
      </c>
      <c r="AW165" s="294" t="s">
        <v>36</v>
      </c>
      <c r="AX165" s="294" t="s">
        <v>75</v>
      </c>
      <c r="AY165" s="296" t="s">
        <v>141</v>
      </c>
    </row>
    <row r="166" spans="1:65" s="277" customFormat="1">
      <c r="B166" s="278"/>
      <c r="D166" s="279" t="s">
        <v>152</v>
      </c>
      <c r="E166" s="280" t="s">
        <v>3</v>
      </c>
      <c r="F166" s="281" t="s">
        <v>162</v>
      </c>
      <c r="H166" s="282">
        <v>0.89200000000000002</v>
      </c>
      <c r="I166" s="87"/>
      <c r="L166" s="278"/>
      <c r="M166" s="283"/>
      <c r="N166" s="284"/>
      <c r="O166" s="284"/>
      <c r="P166" s="284"/>
      <c r="Q166" s="284"/>
      <c r="R166" s="284"/>
      <c r="S166" s="284"/>
      <c r="T166" s="285"/>
      <c r="AT166" s="280" t="s">
        <v>152</v>
      </c>
      <c r="AU166" s="280" t="s">
        <v>84</v>
      </c>
      <c r="AV166" s="277" t="s">
        <v>84</v>
      </c>
      <c r="AW166" s="277" t="s">
        <v>36</v>
      </c>
      <c r="AX166" s="277" t="s">
        <v>75</v>
      </c>
      <c r="AY166" s="280" t="s">
        <v>141</v>
      </c>
    </row>
    <row r="167" spans="1:65" s="277" customFormat="1">
      <c r="B167" s="278"/>
      <c r="D167" s="279" t="s">
        <v>152</v>
      </c>
      <c r="E167" s="280" t="s">
        <v>3</v>
      </c>
      <c r="F167" s="281" t="s">
        <v>163</v>
      </c>
      <c r="H167" s="282">
        <v>1.4350000000000001</v>
      </c>
      <c r="I167" s="87"/>
      <c r="L167" s="278"/>
      <c r="M167" s="283"/>
      <c r="N167" s="284"/>
      <c r="O167" s="284"/>
      <c r="P167" s="284"/>
      <c r="Q167" s="284"/>
      <c r="R167" s="284"/>
      <c r="S167" s="284"/>
      <c r="T167" s="285"/>
      <c r="AT167" s="280" t="s">
        <v>152</v>
      </c>
      <c r="AU167" s="280" t="s">
        <v>84</v>
      </c>
      <c r="AV167" s="277" t="s">
        <v>84</v>
      </c>
      <c r="AW167" s="277" t="s">
        <v>36</v>
      </c>
      <c r="AX167" s="277" t="s">
        <v>75</v>
      </c>
      <c r="AY167" s="280" t="s">
        <v>141</v>
      </c>
    </row>
    <row r="168" spans="1:65" s="277" customFormat="1">
      <c r="B168" s="278"/>
      <c r="D168" s="279" t="s">
        <v>152</v>
      </c>
      <c r="E168" s="280" t="s">
        <v>3</v>
      </c>
      <c r="F168" s="281" t="s">
        <v>164</v>
      </c>
      <c r="H168" s="282">
        <v>2.11</v>
      </c>
      <c r="I168" s="87"/>
      <c r="L168" s="278"/>
      <c r="M168" s="283"/>
      <c r="N168" s="284"/>
      <c r="O168" s="284"/>
      <c r="P168" s="284"/>
      <c r="Q168" s="284"/>
      <c r="R168" s="284"/>
      <c r="S168" s="284"/>
      <c r="T168" s="285"/>
      <c r="AT168" s="280" t="s">
        <v>152</v>
      </c>
      <c r="AU168" s="280" t="s">
        <v>84</v>
      </c>
      <c r="AV168" s="277" t="s">
        <v>84</v>
      </c>
      <c r="AW168" s="277" t="s">
        <v>36</v>
      </c>
      <c r="AX168" s="277" t="s">
        <v>75</v>
      </c>
      <c r="AY168" s="280" t="s">
        <v>141</v>
      </c>
    </row>
    <row r="169" spans="1:65" s="277" customFormat="1">
      <c r="B169" s="278"/>
      <c r="D169" s="279" t="s">
        <v>152</v>
      </c>
      <c r="E169" s="280" t="s">
        <v>3</v>
      </c>
      <c r="F169" s="281" t="s">
        <v>165</v>
      </c>
      <c r="H169" s="282">
        <v>3.4590000000000001</v>
      </c>
      <c r="I169" s="87"/>
      <c r="L169" s="278"/>
      <c r="M169" s="283"/>
      <c r="N169" s="284"/>
      <c r="O169" s="284"/>
      <c r="P169" s="284"/>
      <c r="Q169" s="284"/>
      <c r="R169" s="284"/>
      <c r="S169" s="284"/>
      <c r="T169" s="285"/>
      <c r="AT169" s="280" t="s">
        <v>152</v>
      </c>
      <c r="AU169" s="280" t="s">
        <v>84</v>
      </c>
      <c r="AV169" s="277" t="s">
        <v>84</v>
      </c>
      <c r="AW169" s="277" t="s">
        <v>36</v>
      </c>
      <c r="AX169" s="277" t="s">
        <v>75</v>
      </c>
      <c r="AY169" s="280" t="s">
        <v>141</v>
      </c>
    </row>
    <row r="170" spans="1:65" s="277" customFormat="1">
      <c r="B170" s="278"/>
      <c r="D170" s="279" t="s">
        <v>152</v>
      </c>
      <c r="E170" s="280" t="s">
        <v>3</v>
      </c>
      <c r="F170" s="281" t="s">
        <v>166</v>
      </c>
      <c r="H170" s="282">
        <v>4.3330000000000002</v>
      </c>
      <c r="I170" s="87"/>
      <c r="L170" s="278"/>
      <c r="M170" s="283"/>
      <c r="N170" s="284"/>
      <c r="O170" s="284"/>
      <c r="P170" s="284"/>
      <c r="Q170" s="284"/>
      <c r="R170" s="284"/>
      <c r="S170" s="284"/>
      <c r="T170" s="285"/>
      <c r="AT170" s="280" t="s">
        <v>152</v>
      </c>
      <c r="AU170" s="280" t="s">
        <v>84</v>
      </c>
      <c r="AV170" s="277" t="s">
        <v>84</v>
      </c>
      <c r="AW170" s="277" t="s">
        <v>36</v>
      </c>
      <c r="AX170" s="277" t="s">
        <v>75</v>
      </c>
      <c r="AY170" s="280" t="s">
        <v>141</v>
      </c>
    </row>
    <row r="171" spans="1:65" s="277" customFormat="1">
      <c r="B171" s="278"/>
      <c r="D171" s="279" t="s">
        <v>152</v>
      </c>
      <c r="E171" s="280" t="s">
        <v>3</v>
      </c>
      <c r="F171" s="281" t="s">
        <v>167</v>
      </c>
      <c r="H171" s="282">
        <v>6.1390000000000002</v>
      </c>
      <c r="I171" s="87"/>
      <c r="L171" s="278"/>
      <c r="M171" s="283"/>
      <c r="N171" s="284"/>
      <c r="O171" s="284"/>
      <c r="P171" s="284"/>
      <c r="Q171" s="284"/>
      <c r="R171" s="284"/>
      <c r="S171" s="284"/>
      <c r="T171" s="285"/>
      <c r="AT171" s="280" t="s">
        <v>152</v>
      </c>
      <c r="AU171" s="280" t="s">
        <v>84</v>
      </c>
      <c r="AV171" s="277" t="s">
        <v>84</v>
      </c>
      <c r="AW171" s="277" t="s">
        <v>36</v>
      </c>
      <c r="AX171" s="277" t="s">
        <v>75</v>
      </c>
      <c r="AY171" s="280" t="s">
        <v>141</v>
      </c>
    </row>
    <row r="172" spans="1:65" s="277" customFormat="1">
      <c r="B172" s="278"/>
      <c r="D172" s="279" t="s">
        <v>152</v>
      </c>
      <c r="E172" s="280" t="s">
        <v>3</v>
      </c>
      <c r="F172" s="281" t="s">
        <v>168</v>
      </c>
      <c r="H172" s="282">
        <v>0.83699999999999997</v>
      </c>
      <c r="I172" s="87"/>
      <c r="L172" s="278"/>
      <c r="M172" s="283"/>
      <c r="N172" s="284"/>
      <c r="O172" s="284"/>
      <c r="P172" s="284"/>
      <c r="Q172" s="284"/>
      <c r="R172" s="284"/>
      <c r="S172" s="284"/>
      <c r="T172" s="285"/>
      <c r="AT172" s="280" t="s">
        <v>152</v>
      </c>
      <c r="AU172" s="280" t="s">
        <v>84</v>
      </c>
      <c r="AV172" s="277" t="s">
        <v>84</v>
      </c>
      <c r="AW172" s="277" t="s">
        <v>36</v>
      </c>
      <c r="AX172" s="277" t="s">
        <v>75</v>
      </c>
      <c r="AY172" s="280" t="s">
        <v>141</v>
      </c>
    </row>
    <row r="173" spans="1:65" s="277" customFormat="1">
      <c r="B173" s="278"/>
      <c r="D173" s="279" t="s">
        <v>152</v>
      </c>
      <c r="E173" s="280" t="s">
        <v>3</v>
      </c>
      <c r="F173" s="281" t="s">
        <v>169</v>
      </c>
      <c r="H173" s="282">
        <v>1.9950000000000001</v>
      </c>
      <c r="I173" s="87"/>
      <c r="L173" s="278"/>
      <c r="M173" s="283"/>
      <c r="N173" s="284"/>
      <c r="O173" s="284"/>
      <c r="P173" s="284"/>
      <c r="Q173" s="284"/>
      <c r="R173" s="284"/>
      <c r="S173" s="284"/>
      <c r="T173" s="285"/>
      <c r="AT173" s="280" t="s">
        <v>152</v>
      </c>
      <c r="AU173" s="280" t="s">
        <v>84</v>
      </c>
      <c r="AV173" s="277" t="s">
        <v>84</v>
      </c>
      <c r="AW173" s="277" t="s">
        <v>36</v>
      </c>
      <c r="AX173" s="277" t="s">
        <v>75</v>
      </c>
      <c r="AY173" s="280" t="s">
        <v>141</v>
      </c>
    </row>
    <row r="174" spans="1:65" s="277" customFormat="1">
      <c r="B174" s="278"/>
      <c r="D174" s="279" t="s">
        <v>152</v>
      </c>
      <c r="E174" s="280" t="s">
        <v>3</v>
      </c>
      <c r="F174" s="281" t="s">
        <v>170</v>
      </c>
      <c r="H174" s="282">
        <v>1.9950000000000001</v>
      </c>
      <c r="I174" s="87"/>
      <c r="L174" s="278"/>
      <c r="M174" s="283"/>
      <c r="N174" s="284"/>
      <c r="O174" s="284"/>
      <c r="P174" s="284"/>
      <c r="Q174" s="284"/>
      <c r="R174" s="284"/>
      <c r="S174" s="284"/>
      <c r="T174" s="285"/>
      <c r="AT174" s="280" t="s">
        <v>152</v>
      </c>
      <c r="AU174" s="280" t="s">
        <v>84</v>
      </c>
      <c r="AV174" s="277" t="s">
        <v>84</v>
      </c>
      <c r="AW174" s="277" t="s">
        <v>36</v>
      </c>
      <c r="AX174" s="277" t="s">
        <v>75</v>
      </c>
      <c r="AY174" s="280" t="s">
        <v>141</v>
      </c>
    </row>
    <row r="175" spans="1:65" s="277" customFormat="1">
      <c r="B175" s="278"/>
      <c r="D175" s="279" t="s">
        <v>152</v>
      </c>
      <c r="E175" s="280" t="s">
        <v>3</v>
      </c>
      <c r="F175" s="281" t="s">
        <v>171</v>
      </c>
      <c r="H175" s="282">
        <v>0.753</v>
      </c>
      <c r="I175" s="87"/>
      <c r="L175" s="278"/>
      <c r="M175" s="283"/>
      <c r="N175" s="284"/>
      <c r="O175" s="284"/>
      <c r="P175" s="284"/>
      <c r="Q175" s="284"/>
      <c r="R175" s="284"/>
      <c r="S175" s="284"/>
      <c r="T175" s="285"/>
      <c r="AT175" s="280" t="s">
        <v>152</v>
      </c>
      <c r="AU175" s="280" t="s">
        <v>84</v>
      </c>
      <c r="AV175" s="277" t="s">
        <v>84</v>
      </c>
      <c r="AW175" s="277" t="s">
        <v>36</v>
      </c>
      <c r="AX175" s="277" t="s">
        <v>75</v>
      </c>
      <c r="AY175" s="280" t="s">
        <v>141</v>
      </c>
    </row>
    <row r="176" spans="1:65" s="277" customFormat="1">
      <c r="B176" s="278"/>
      <c r="D176" s="279" t="s">
        <v>152</v>
      </c>
      <c r="E176" s="280" t="s">
        <v>3</v>
      </c>
      <c r="F176" s="281" t="s">
        <v>172</v>
      </c>
      <c r="H176" s="282">
        <v>6.04</v>
      </c>
      <c r="I176" s="87"/>
      <c r="L176" s="278"/>
      <c r="M176" s="283"/>
      <c r="N176" s="284"/>
      <c r="O176" s="284"/>
      <c r="P176" s="284"/>
      <c r="Q176" s="284"/>
      <c r="R176" s="284"/>
      <c r="S176" s="284"/>
      <c r="T176" s="285"/>
      <c r="AT176" s="280" t="s">
        <v>152</v>
      </c>
      <c r="AU176" s="280" t="s">
        <v>84</v>
      </c>
      <c r="AV176" s="277" t="s">
        <v>84</v>
      </c>
      <c r="AW176" s="277" t="s">
        <v>36</v>
      </c>
      <c r="AX176" s="277" t="s">
        <v>75</v>
      </c>
      <c r="AY176" s="280" t="s">
        <v>141</v>
      </c>
    </row>
    <row r="177" spans="1:65" s="286" customFormat="1">
      <c r="B177" s="287"/>
      <c r="D177" s="279" t="s">
        <v>152</v>
      </c>
      <c r="E177" s="288" t="s">
        <v>3</v>
      </c>
      <c r="F177" s="289" t="s">
        <v>156</v>
      </c>
      <c r="H177" s="290">
        <v>29.988</v>
      </c>
      <c r="I177" s="88"/>
      <c r="L177" s="287"/>
      <c r="M177" s="291"/>
      <c r="N177" s="292"/>
      <c r="O177" s="292"/>
      <c r="P177" s="292"/>
      <c r="Q177" s="292"/>
      <c r="R177" s="292"/>
      <c r="S177" s="292"/>
      <c r="T177" s="293"/>
      <c r="AT177" s="288" t="s">
        <v>152</v>
      </c>
      <c r="AU177" s="288" t="s">
        <v>84</v>
      </c>
      <c r="AV177" s="286" t="s">
        <v>148</v>
      </c>
      <c r="AW177" s="286" t="s">
        <v>36</v>
      </c>
      <c r="AX177" s="286" t="s">
        <v>82</v>
      </c>
      <c r="AY177" s="288" t="s">
        <v>141</v>
      </c>
    </row>
    <row r="178" spans="1:65" s="277" customFormat="1">
      <c r="B178" s="278"/>
      <c r="D178" s="279" t="s">
        <v>152</v>
      </c>
      <c r="F178" s="281" t="s">
        <v>229</v>
      </c>
      <c r="H178" s="282">
        <v>31.038</v>
      </c>
      <c r="I178" s="87"/>
      <c r="L178" s="278"/>
      <c r="M178" s="283"/>
      <c r="N178" s="284"/>
      <c r="O178" s="284"/>
      <c r="P178" s="284"/>
      <c r="Q178" s="284"/>
      <c r="R178" s="284"/>
      <c r="S178" s="284"/>
      <c r="T178" s="285"/>
      <c r="AT178" s="280" t="s">
        <v>152</v>
      </c>
      <c r="AU178" s="280" t="s">
        <v>84</v>
      </c>
      <c r="AV178" s="277" t="s">
        <v>84</v>
      </c>
      <c r="AW178" s="277" t="s">
        <v>4</v>
      </c>
      <c r="AX178" s="277" t="s">
        <v>82</v>
      </c>
      <c r="AY178" s="280" t="s">
        <v>141</v>
      </c>
    </row>
    <row r="179" spans="1:65" s="190" customFormat="1" ht="16.5" customHeight="1">
      <c r="A179" s="187"/>
      <c r="B179" s="188"/>
      <c r="C179" s="259" t="s">
        <v>9</v>
      </c>
      <c r="D179" s="259" t="s">
        <v>143</v>
      </c>
      <c r="E179" s="260" t="s">
        <v>230</v>
      </c>
      <c r="F179" s="261" t="s">
        <v>231</v>
      </c>
      <c r="G179" s="262" t="s">
        <v>191</v>
      </c>
      <c r="H179" s="263">
        <v>19.04</v>
      </c>
      <c r="I179" s="85"/>
      <c r="J179" s="264">
        <f>ROUND(I179*H179,2)</f>
        <v>0</v>
      </c>
      <c r="K179" s="261" t="s">
        <v>147</v>
      </c>
      <c r="L179" s="188"/>
      <c r="M179" s="265" t="s">
        <v>3</v>
      </c>
      <c r="N179" s="266" t="s">
        <v>46</v>
      </c>
      <c r="O179" s="267"/>
      <c r="P179" s="268">
        <f>O179*H179</f>
        <v>0</v>
      </c>
      <c r="Q179" s="268">
        <v>2.6919000000000001E-3</v>
      </c>
      <c r="R179" s="268">
        <f>Q179*H179</f>
        <v>5.1253776000000001E-2</v>
      </c>
      <c r="S179" s="268">
        <v>0</v>
      </c>
      <c r="T179" s="269">
        <f>S179*H179</f>
        <v>0</v>
      </c>
      <c r="U179" s="187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/>
      <c r="AR179" s="270" t="s">
        <v>148</v>
      </c>
      <c r="AT179" s="270" t="s">
        <v>143</v>
      </c>
      <c r="AU179" s="270" t="s">
        <v>84</v>
      </c>
      <c r="AY179" s="180" t="s">
        <v>141</v>
      </c>
      <c r="BE179" s="271">
        <f>IF(N179="základní",J179,0)</f>
        <v>0</v>
      </c>
      <c r="BF179" s="271">
        <f>IF(N179="snížená",J179,0)</f>
        <v>0</v>
      </c>
      <c r="BG179" s="271">
        <f>IF(N179="zákl. přenesená",J179,0)</f>
        <v>0</v>
      </c>
      <c r="BH179" s="271">
        <f>IF(N179="sníž. přenesená",J179,0)</f>
        <v>0</v>
      </c>
      <c r="BI179" s="271">
        <f>IF(N179="nulová",J179,0)</f>
        <v>0</v>
      </c>
      <c r="BJ179" s="180" t="s">
        <v>82</v>
      </c>
      <c r="BK179" s="271">
        <f>ROUND(I179*H179,2)</f>
        <v>0</v>
      </c>
      <c r="BL179" s="180" t="s">
        <v>148</v>
      </c>
      <c r="BM179" s="270" t="s">
        <v>232</v>
      </c>
    </row>
    <row r="180" spans="1:65" s="190" customFormat="1">
      <c r="A180" s="187"/>
      <c r="B180" s="188"/>
      <c r="C180" s="187"/>
      <c r="D180" s="272" t="s">
        <v>150</v>
      </c>
      <c r="E180" s="187"/>
      <c r="F180" s="273" t="s">
        <v>233</v>
      </c>
      <c r="G180" s="187"/>
      <c r="H180" s="187"/>
      <c r="I180" s="86"/>
      <c r="J180" s="187"/>
      <c r="K180" s="187"/>
      <c r="L180" s="188"/>
      <c r="M180" s="274"/>
      <c r="N180" s="275"/>
      <c r="O180" s="267"/>
      <c r="P180" s="267"/>
      <c r="Q180" s="267"/>
      <c r="R180" s="267"/>
      <c r="S180" s="267"/>
      <c r="T180" s="276"/>
      <c r="U180" s="187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/>
      <c r="AT180" s="180" t="s">
        <v>150</v>
      </c>
      <c r="AU180" s="180" t="s">
        <v>84</v>
      </c>
    </row>
    <row r="181" spans="1:65" s="294" customFormat="1">
      <c r="B181" s="295"/>
      <c r="D181" s="279" t="s">
        <v>152</v>
      </c>
      <c r="E181" s="296" t="s">
        <v>3</v>
      </c>
      <c r="F181" s="297" t="s">
        <v>161</v>
      </c>
      <c r="H181" s="296" t="s">
        <v>3</v>
      </c>
      <c r="I181" s="89"/>
      <c r="L181" s="295"/>
      <c r="M181" s="298"/>
      <c r="N181" s="299"/>
      <c r="O181" s="299"/>
      <c r="P181" s="299"/>
      <c r="Q181" s="299"/>
      <c r="R181" s="299"/>
      <c r="S181" s="299"/>
      <c r="T181" s="300"/>
      <c r="AT181" s="296" t="s">
        <v>152</v>
      </c>
      <c r="AU181" s="296" t="s">
        <v>84</v>
      </c>
      <c r="AV181" s="294" t="s">
        <v>82</v>
      </c>
      <c r="AW181" s="294" t="s">
        <v>36</v>
      </c>
      <c r="AX181" s="294" t="s">
        <v>75</v>
      </c>
      <c r="AY181" s="296" t="s">
        <v>141</v>
      </c>
    </row>
    <row r="182" spans="1:65" s="277" customFormat="1">
      <c r="B182" s="278"/>
      <c r="D182" s="279" t="s">
        <v>152</v>
      </c>
      <c r="E182" s="280" t="s">
        <v>3</v>
      </c>
      <c r="F182" s="281" t="s">
        <v>234</v>
      </c>
      <c r="H182" s="282">
        <v>0.63700000000000001</v>
      </c>
      <c r="I182" s="87"/>
      <c r="L182" s="278"/>
      <c r="M182" s="283"/>
      <c r="N182" s="284"/>
      <c r="O182" s="284"/>
      <c r="P182" s="284"/>
      <c r="Q182" s="284"/>
      <c r="R182" s="284"/>
      <c r="S182" s="284"/>
      <c r="T182" s="285"/>
      <c r="AT182" s="280" t="s">
        <v>152</v>
      </c>
      <c r="AU182" s="280" t="s">
        <v>84</v>
      </c>
      <c r="AV182" s="277" t="s">
        <v>84</v>
      </c>
      <c r="AW182" s="277" t="s">
        <v>36</v>
      </c>
      <c r="AX182" s="277" t="s">
        <v>75</v>
      </c>
      <c r="AY182" s="280" t="s">
        <v>141</v>
      </c>
    </row>
    <row r="183" spans="1:65" s="277" customFormat="1">
      <c r="B183" s="278"/>
      <c r="D183" s="279" t="s">
        <v>152</v>
      </c>
      <c r="E183" s="280" t="s">
        <v>3</v>
      </c>
      <c r="F183" s="281" t="s">
        <v>235</v>
      </c>
      <c r="H183" s="282">
        <v>1.0249999999999999</v>
      </c>
      <c r="I183" s="87"/>
      <c r="L183" s="278"/>
      <c r="M183" s="283"/>
      <c r="N183" s="284"/>
      <c r="O183" s="284"/>
      <c r="P183" s="284"/>
      <c r="Q183" s="284"/>
      <c r="R183" s="284"/>
      <c r="S183" s="284"/>
      <c r="T183" s="285"/>
      <c r="AT183" s="280" t="s">
        <v>152</v>
      </c>
      <c r="AU183" s="280" t="s">
        <v>84</v>
      </c>
      <c r="AV183" s="277" t="s">
        <v>84</v>
      </c>
      <c r="AW183" s="277" t="s">
        <v>36</v>
      </c>
      <c r="AX183" s="277" t="s">
        <v>75</v>
      </c>
      <c r="AY183" s="280" t="s">
        <v>141</v>
      </c>
    </row>
    <row r="184" spans="1:65" s="277" customFormat="1">
      <c r="B184" s="278"/>
      <c r="D184" s="279" t="s">
        <v>152</v>
      </c>
      <c r="E184" s="280" t="s">
        <v>3</v>
      </c>
      <c r="F184" s="281" t="s">
        <v>236</v>
      </c>
      <c r="H184" s="282">
        <v>1.5069999999999999</v>
      </c>
      <c r="I184" s="87"/>
      <c r="L184" s="278"/>
      <c r="M184" s="283"/>
      <c r="N184" s="284"/>
      <c r="O184" s="284"/>
      <c r="P184" s="284"/>
      <c r="Q184" s="284"/>
      <c r="R184" s="284"/>
      <c r="S184" s="284"/>
      <c r="T184" s="285"/>
      <c r="AT184" s="280" t="s">
        <v>152</v>
      </c>
      <c r="AU184" s="280" t="s">
        <v>84</v>
      </c>
      <c r="AV184" s="277" t="s">
        <v>84</v>
      </c>
      <c r="AW184" s="277" t="s">
        <v>36</v>
      </c>
      <c r="AX184" s="277" t="s">
        <v>75</v>
      </c>
      <c r="AY184" s="280" t="s">
        <v>141</v>
      </c>
    </row>
    <row r="185" spans="1:65" s="277" customFormat="1">
      <c r="B185" s="278"/>
      <c r="D185" s="279" t="s">
        <v>152</v>
      </c>
      <c r="E185" s="280" t="s">
        <v>3</v>
      </c>
      <c r="F185" s="281" t="s">
        <v>237</v>
      </c>
      <c r="H185" s="282">
        <v>1.9770000000000001</v>
      </c>
      <c r="I185" s="87"/>
      <c r="L185" s="278"/>
      <c r="M185" s="283"/>
      <c r="N185" s="284"/>
      <c r="O185" s="284"/>
      <c r="P185" s="284"/>
      <c r="Q185" s="284"/>
      <c r="R185" s="284"/>
      <c r="S185" s="284"/>
      <c r="T185" s="285"/>
      <c r="AT185" s="280" t="s">
        <v>152</v>
      </c>
      <c r="AU185" s="280" t="s">
        <v>84</v>
      </c>
      <c r="AV185" s="277" t="s">
        <v>84</v>
      </c>
      <c r="AW185" s="277" t="s">
        <v>36</v>
      </c>
      <c r="AX185" s="277" t="s">
        <v>75</v>
      </c>
      <c r="AY185" s="280" t="s">
        <v>141</v>
      </c>
    </row>
    <row r="186" spans="1:65" s="277" customFormat="1">
      <c r="B186" s="278"/>
      <c r="D186" s="279" t="s">
        <v>152</v>
      </c>
      <c r="E186" s="280" t="s">
        <v>3</v>
      </c>
      <c r="F186" s="281" t="s">
        <v>238</v>
      </c>
      <c r="H186" s="282">
        <v>2.476</v>
      </c>
      <c r="I186" s="87"/>
      <c r="L186" s="278"/>
      <c r="M186" s="283"/>
      <c r="N186" s="284"/>
      <c r="O186" s="284"/>
      <c r="P186" s="284"/>
      <c r="Q186" s="284"/>
      <c r="R186" s="284"/>
      <c r="S186" s="284"/>
      <c r="T186" s="285"/>
      <c r="AT186" s="280" t="s">
        <v>152</v>
      </c>
      <c r="AU186" s="280" t="s">
        <v>84</v>
      </c>
      <c r="AV186" s="277" t="s">
        <v>84</v>
      </c>
      <c r="AW186" s="277" t="s">
        <v>36</v>
      </c>
      <c r="AX186" s="277" t="s">
        <v>75</v>
      </c>
      <c r="AY186" s="280" t="s">
        <v>141</v>
      </c>
    </row>
    <row r="187" spans="1:65" s="277" customFormat="1">
      <c r="B187" s="278"/>
      <c r="D187" s="279" t="s">
        <v>152</v>
      </c>
      <c r="E187" s="280" t="s">
        <v>3</v>
      </c>
      <c r="F187" s="281" t="s">
        <v>239</v>
      </c>
      <c r="H187" s="282">
        <v>4.05</v>
      </c>
      <c r="I187" s="87"/>
      <c r="L187" s="278"/>
      <c r="M187" s="283"/>
      <c r="N187" s="284"/>
      <c r="O187" s="284"/>
      <c r="P187" s="284"/>
      <c r="Q187" s="284"/>
      <c r="R187" s="284"/>
      <c r="S187" s="284"/>
      <c r="T187" s="285"/>
      <c r="AT187" s="280" t="s">
        <v>152</v>
      </c>
      <c r="AU187" s="280" t="s">
        <v>84</v>
      </c>
      <c r="AV187" s="277" t="s">
        <v>84</v>
      </c>
      <c r="AW187" s="277" t="s">
        <v>36</v>
      </c>
      <c r="AX187" s="277" t="s">
        <v>75</v>
      </c>
      <c r="AY187" s="280" t="s">
        <v>141</v>
      </c>
    </row>
    <row r="188" spans="1:65" s="277" customFormat="1">
      <c r="B188" s="278"/>
      <c r="D188" s="279" t="s">
        <v>152</v>
      </c>
      <c r="E188" s="280" t="s">
        <v>3</v>
      </c>
      <c r="F188" s="281" t="s">
        <v>240</v>
      </c>
      <c r="H188" s="282">
        <v>0.59799999999999998</v>
      </c>
      <c r="I188" s="87"/>
      <c r="L188" s="278"/>
      <c r="M188" s="283"/>
      <c r="N188" s="284"/>
      <c r="O188" s="284"/>
      <c r="P188" s="284"/>
      <c r="Q188" s="284"/>
      <c r="R188" s="284"/>
      <c r="S188" s="284"/>
      <c r="T188" s="285"/>
      <c r="AT188" s="280" t="s">
        <v>152</v>
      </c>
      <c r="AU188" s="280" t="s">
        <v>84</v>
      </c>
      <c r="AV188" s="277" t="s">
        <v>84</v>
      </c>
      <c r="AW188" s="277" t="s">
        <v>36</v>
      </c>
      <c r="AX188" s="277" t="s">
        <v>75</v>
      </c>
      <c r="AY188" s="280" t="s">
        <v>141</v>
      </c>
    </row>
    <row r="189" spans="1:65" s="277" customFormat="1">
      <c r="B189" s="278"/>
      <c r="D189" s="279" t="s">
        <v>152</v>
      </c>
      <c r="E189" s="280" t="s">
        <v>3</v>
      </c>
      <c r="F189" s="281" t="s">
        <v>241</v>
      </c>
      <c r="H189" s="282">
        <v>1.1399999999999999</v>
      </c>
      <c r="I189" s="87"/>
      <c r="L189" s="278"/>
      <c r="M189" s="283"/>
      <c r="N189" s="284"/>
      <c r="O189" s="284"/>
      <c r="P189" s="284"/>
      <c r="Q189" s="284"/>
      <c r="R189" s="284"/>
      <c r="S189" s="284"/>
      <c r="T189" s="285"/>
      <c r="AT189" s="280" t="s">
        <v>152</v>
      </c>
      <c r="AU189" s="280" t="s">
        <v>84</v>
      </c>
      <c r="AV189" s="277" t="s">
        <v>84</v>
      </c>
      <c r="AW189" s="277" t="s">
        <v>36</v>
      </c>
      <c r="AX189" s="277" t="s">
        <v>75</v>
      </c>
      <c r="AY189" s="280" t="s">
        <v>141</v>
      </c>
    </row>
    <row r="190" spans="1:65" s="277" customFormat="1">
      <c r="B190" s="278"/>
      <c r="D190" s="279" t="s">
        <v>152</v>
      </c>
      <c r="E190" s="280" t="s">
        <v>3</v>
      </c>
      <c r="F190" s="281" t="s">
        <v>242</v>
      </c>
      <c r="H190" s="282">
        <v>1.1399999999999999</v>
      </c>
      <c r="I190" s="87"/>
      <c r="L190" s="278"/>
      <c r="M190" s="283"/>
      <c r="N190" s="284"/>
      <c r="O190" s="284"/>
      <c r="P190" s="284"/>
      <c r="Q190" s="284"/>
      <c r="R190" s="284"/>
      <c r="S190" s="284"/>
      <c r="T190" s="285"/>
      <c r="AT190" s="280" t="s">
        <v>152</v>
      </c>
      <c r="AU190" s="280" t="s">
        <v>84</v>
      </c>
      <c r="AV190" s="277" t="s">
        <v>84</v>
      </c>
      <c r="AW190" s="277" t="s">
        <v>36</v>
      </c>
      <c r="AX190" s="277" t="s">
        <v>75</v>
      </c>
      <c r="AY190" s="280" t="s">
        <v>141</v>
      </c>
    </row>
    <row r="191" spans="1:65" s="277" customFormat="1">
      <c r="B191" s="278"/>
      <c r="D191" s="279" t="s">
        <v>152</v>
      </c>
      <c r="E191" s="280" t="s">
        <v>3</v>
      </c>
      <c r="F191" s="281" t="s">
        <v>243</v>
      </c>
      <c r="H191" s="282">
        <v>0.43</v>
      </c>
      <c r="I191" s="87"/>
      <c r="L191" s="278"/>
      <c r="M191" s="283"/>
      <c r="N191" s="284"/>
      <c r="O191" s="284"/>
      <c r="P191" s="284"/>
      <c r="Q191" s="284"/>
      <c r="R191" s="284"/>
      <c r="S191" s="284"/>
      <c r="T191" s="285"/>
      <c r="AT191" s="280" t="s">
        <v>152</v>
      </c>
      <c r="AU191" s="280" t="s">
        <v>84</v>
      </c>
      <c r="AV191" s="277" t="s">
        <v>84</v>
      </c>
      <c r="AW191" s="277" t="s">
        <v>36</v>
      </c>
      <c r="AX191" s="277" t="s">
        <v>75</v>
      </c>
      <c r="AY191" s="280" t="s">
        <v>141</v>
      </c>
    </row>
    <row r="192" spans="1:65" s="277" customFormat="1">
      <c r="B192" s="278"/>
      <c r="D192" s="279" t="s">
        <v>152</v>
      </c>
      <c r="E192" s="280" t="s">
        <v>3</v>
      </c>
      <c r="F192" s="281" t="s">
        <v>244</v>
      </c>
      <c r="H192" s="282">
        <v>4.0599999999999996</v>
      </c>
      <c r="I192" s="87"/>
      <c r="L192" s="278"/>
      <c r="M192" s="283"/>
      <c r="N192" s="284"/>
      <c r="O192" s="284"/>
      <c r="P192" s="284"/>
      <c r="Q192" s="284"/>
      <c r="R192" s="284"/>
      <c r="S192" s="284"/>
      <c r="T192" s="285"/>
      <c r="AT192" s="280" t="s">
        <v>152</v>
      </c>
      <c r="AU192" s="280" t="s">
        <v>84</v>
      </c>
      <c r="AV192" s="277" t="s">
        <v>84</v>
      </c>
      <c r="AW192" s="277" t="s">
        <v>36</v>
      </c>
      <c r="AX192" s="277" t="s">
        <v>75</v>
      </c>
      <c r="AY192" s="280" t="s">
        <v>141</v>
      </c>
    </row>
    <row r="193" spans="1:65" s="286" customFormat="1">
      <c r="B193" s="287"/>
      <c r="D193" s="279" t="s">
        <v>152</v>
      </c>
      <c r="E193" s="288" t="s">
        <v>3</v>
      </c>
      <c r="F193" s="289" t="s">
        <v>156</v>
      </c>
      <c r="H193" s="290">
        <v>19.040000000000003</v>
      </c>
      <c r="I193" s="88"/>
      <c r="L193" s="287"/>
      <c r="M193" s="291"/>
      <c r="N193" s="292"/>
      <c r="O193" s="292"/>
      <c r="P193" s="292"/>
      <c r="Q193" s="292"/>
      <c r="R193" s="292"/>
      <c r="S193" s="292"/>
      <c r="T193" s="293"/>
      <c r="AT193" s="288" t="s">
        <v>152</v>
      </c>
      <c r="AU193" s="288" t="s">
        <v>84</v>
      </c>
      <c r="AV193" s="286" t="s">
        <v>148</v>
      </c>
      <c r="AW193" s="286" t="s">
        <v>36</v>
      </c>
      <c r="AX193" s="286" t="s">
        <v>82</v>
      </c>
      <c r="AY193" s="288" t="s">
        <v>141</v>
      </c>
    </row>
    <row r="194" spans="1:65" s="190" customFormat="1" ht="16.5" customHeight="1">
      <c r="A194" s="187"/>
      <c r="B194" s="188"/>
      <c r="C194" s="259" t="s">
        <v>245</v>
      </c>
      <c r="D194" s="259" t="s">
        <v>143</v>
      </c>
      <c r="E194" s="260" t="s">
        <v>246</v>
      </c>
      <c r="F194" s="261" t="s">
        <v>247</v>
      </c>
      <c r="G194" s="262" t="s">
        <v>191</v>
      </c>
      <c r="H194" s="263">
        <v>19.04</v>
      </c>
      <c r="I194" s="85"/>
      <c r="J194" s="264">
        <f>ROUND(I194*H194,2)</f>
        <v>0</v>
      </c>
      <c r="K194" s="261" t="s">
        <v>147</v>
      </c>
      <c r="L194" s="188"/>
      <c r="M194" s="265" t="s">
        <v>3</v>
      </c>
      <c r="N194" s="266" t="s">
        <v>46</v>
      </c>
      <c r="O194" s="267"/>
      <c r="P194" s="268">
        <f>O194*H194</f>
        <v>0</v>
      </c>
      <c r="Q194" s="268">
        <v>0</v>
      </c>
      <c r="R194" s="268">
        <f>Q194*H194</f>
        <v>0</v>
      </c>
      <c r="S194" s="268">
        <v>0</v>
      </c>
      <c r="T194" s="269">
        <f>S194*H194</f>
        <v>0</v>
      </c>
      <c r="U194" s="187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/>
      <c r="AR194" s="270" t="s">
        <v>148</v>
      </c>
      <c r="AT194" s="270" t="s">
        <v>143</v>
      </c>
      <c r="AU194" s="270" t="s">
        <v>84</v>
      </c>
      <c r="AY194" s="180" t="s">
        <v>141</v>
      </c>
      <c r="BE194" s="271">
        <f>IF(N194="základní",J194,0)</f>
        <v>0</v>
      </c>
      <c r="BF194" s="271">
        <f>IF(N194="snížená",J194,0)</f>
        <v>0</v>
      </c>
      <c r="BG194" s="271">
        <f>IF(N194="zákl. přenesená",J194,0)</f>
        <v>0</v>
      </c>
      <c r="BH194" s="271">
        <f>IF(N194="sníž. přenesená",J194,0)</f>
        <v>0</v>
      </c>
      <c r="BI194" s="271">
        <f>IF(N194="nulová",J194,0)</f>
        <v>0</v>
      </c>
      <c r="BJ194" s="180" t="s">
        <v>82</v>
      </c>
      <c r="BK194" s="271">
        <f>ROUND(I194*H194,2)</f>
        <v>0</v>
      </c>
      <c r="BL194" s="180" t="s">
        <v>148</v>
      </c>
      <c r="BM194" s="270" t="s">
        <v>248</v>
      </c>
    </row>
    <row r="195" spans="1:65" s="190" customFormat="1">
      <c r="A195" s="187"/>
      <c r="B195" s="188"/>
      <c r="C195" s="187"/>
      <c r="D195" s="272" t="s">
        <v>150</v>
      </c>
      <c r="E195" s="187"/>
      <c r="F195" s="273" t="s">
        <v>249</v>
      </c>
      <c r="G195" s="187"/>
      <c r="H195" s="187"/>
      <c r="I195" s="86"/>
      <c r="J195" s="187"/>
      <c r="K195" s="187"/>
      <c r="L195" s="188"/>
      <c r="M195" s="274"/>
      <c r="N195" s="275"/>
      <c r="O195" s="267"/>
      <c r="P195" s="267"/>
      <c r="Q195" s="267"/>
      <c r="R195" s="267"/>
      <c r="S195" s="267"/>
      <c r="T195" s="276"/>
      <c r="U195" s="187"/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/>
      <c r="AT195" s="180" t="s">
        <v>150</v>
      </c>
      <c r="AU195" s="180" t="s">
        <v>84</v>
      </c>
    </row>
    <row r="196" spans="1:65" s="190" customFormat="1" ht="16.5" customHeight="1">
      <c r="A196" s="187"/>
      <c r="B196" s="188"/>
      <c r="C196" s="259" t="s">
        <v>250</v>
      </c>
      <c r="D196" s="259" t="s">
        <v>143</v>
      </c>
      <c r="E196" s="260" t="s">
        <v>251</v>
      </c>
      <c r="F196" s="261" t="s">
        <v>252</v>
      </c>
      <c r="G196" s="262" t="s">
        <v>199</v>
      </c>
      <c r="H196" s="263">
        <v>2.0699999999999998</v>
      </c>
      <c r="I196" s="85"/>
      <c r="J196" s="264">
        <f>ROUND(I196*H196,2)</f>
        <v>0</v>
      </c>
      <c r="K196" s="261" t="s">
        <v>147</v>
      </c>
      <c r="L196" s="188"/>
      <c r="M196" s="265" t="s">
        <v>3</v>
      </c>
      <c r="N196" s="266" t="s">
        <v>46</v>
      </c>
      <c r="O196" s="267"/>
      <c r="P196" s="268">
        <f>O196*H196</f>
        <v>0</v>
      </c>
      <c r="Q196" s="268">
        <v>1.0606207999999999</v>
      </c>
      <c r="R196" s="268">
        <f>Q196*H196</f>
        <v>2.1954850559999999</v>
      </c>
      <c r="S196" s="268">
        <v>0</v>
      </c>
      <c r="T196" s="269">
        <f>S196*H196</f>
        <v>0</v>
      </c>
      <c r="U196" s="187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/>
      <c r="AR196" s="270" t="s">
        <v>148</v>
      </c>
      <c r="AT196" s="270" t="s">
        <v>143</v>
      </c>
      <c r="AU196" s="270" t="s">
        <v>84</v>
      </c>
      <c r="AY196" s="180" t="s">
        <v>141</v>
      </c>
      <c r="BE196" s="271">
        <f>IF(N196="základní",J196,0)</f>
        <v>0</v>
      </c>
      <c r="BF196" s="271">
        <f>IF(N196="snížená",J196,0)</f>
        <v>0</v>
      </c>
      <c r="BG196" s="271">
        <f>IF(N196="zákl. přenesená",J196,0)</f>
        <v>0</v>
      </c>
      <c r="BH196" s="271">
        <f>IF(N196="sníž. přenesená",J196,0)</f>
        <v>0</v>
      </c>
      <c r="BI196" s="271">
        <f>IF(N196="nulová",J196,0)</f>
        <v>0</v>
      </c>
      <c r="BJ196" s="180" t="s">
        <v>82</v>
      </c>
      <c r="BK196" s="271">
        <f>ROUND(I196*H196,2)</f>
        <v>0</v>
      </c>
      <c r="BL196" s="180" t="s">
        <v>148</v>
      </c>
      <c r="BM196" s="270" t="s">
        <v>253</v>
      </c>
    </row>
    <row r="197" spans="1:65" s="190" customFormat="1">
      <c r="A197" s="187"/>
      <c r="B197" s="188"/>
      <c r="C197" s="187"/>
      <c r="D197" s="272" t="s">
        <v>150</v>
      </c>
      <c r="E197" s="187"/>
      <c r="F197" s="273" t="s">
        <v>254</v>
      </c>
      <c r="G197" s="187"/>
      <c r="H197" s="187"/>
      <c r="I197" s="86"/>
      <c r="J197" s="187"/>
      <c r="K197" s="187"/>
      <c r="L197" s="188"/>
      <c r="M197" s="274"/>
      <c r="N197" s="275"/>
      <c r="O197" s="267"/>
      <c r="P197" s="267"/>
      <c r="Q197" s="267"/>
      <c r="R197" s="267"/>
      <c r="S197" s="267"/>
      <c r="T197" s="276"/>
      <c r="U197" s="187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/>
      <c r="AT197" s="180" t="s">
        <v>150</v>
      </c>
      <c r="AU197" s="180" t="s">
        <v>84</v>
      </c>
    </row>
    <row r="198" spans="1:65" s="277" customFormat="1">
      <c r="B198" s="278"/>
      <c r="D198" s="279" t="s">
        <v>152</v>
      </c>
      <c r="E198" s="280" t="s">
        <v>3</v>
      </c>
      <c r="F198" s="281" t="s">
        <v>255</v>
      </c>
      <c r="H198" s="282">
        <v>2.0699999999999998</v>
      </c>
      <c r="I198" s="87"/>
      <c r="L198" s="278"/>
      <c r="M198" s="283"/>
      <c r="N198" s="284"/>
      <c r="O198" s="284"/>
      <c r="P198" s="284"/>
      <c r="Q198" s="284"/>
      <c r="R198" s="284"/>
      <c r="S198" s="284"/>
      <c r="T198" s="285"/>
      <c r="AT198" s="280" t="s">
        <v>152</v>
      </c>
      <c r="AU198" s="280" t="s">
        <v>84</v>
      </c>
      <c r="AV198" s="277" t="s">
        <v>84</v>
      </c>
      <c r="AW198" s="277" t="s">
        <v>36</v>
      </c>
      <c r="AX198" s="277" t="s">
        <v>82</v>
      </c>
      <c r="AY198" s="280" t="s">
        <v>141</v>
      </c>
    </row>
    <row r="199" spans="1:65" s="190" customFormat="1" ht="24.2" customHeight="1">
      <c r="A199" s="187"/>
      <c r="B199" s="188"/>
      <c r="C199" s="259" t="s">
        <v>256</v>
      </c>
      <c r="D199" s="259" t="s">
        <v>143</v>
      </c>
      <c r="E199" s="260" t="s">
        <v>257</v>
      </c>
      <c r="F199" s="261" t="s">
        <v>258</v>
      </c>
      <c r="G199" s="262" t="s">
        <v>191</v>
      </c>
      <c r="H199" s="263">
        <v>18.503</v>
      </c>
      <c r="I199" s="85"/>
      <c r="J199" s="264">
        <f>ROUND(I199*H199,2)</f>
        <v>0</v>
      </c>
      <c r="K199" s="261" t="s">
        <v>147</v>
      </c>
      <c r="L199" s="188"/>
      <c r="M199" s="265" t="s">
        <v>3</v>
      </c>
      <c r="N199" s="266" t="s">
        <v>46</v>
      </c>
      <c r="O199" s="267"/>
      <c r="P199" s="268">
        <f>O199*H199</f>
        <v>0</v>
      </c>
      <c r="Q199" s="268">
        <v>0.50101280000000004</v>
      </c>
      <c r="R199" s="268">
        <f>Q199*H199</f>
        <v>9.2702398384000002</v>
      </c>
      <c r="S199" s="268">
        <v>0</v>
      </c>
      <c r="T199" s="269">
        <f>S199*H199</f>
        <v>0</v>
      </c>
      <c r="U199" s="187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/>
      <c r="AR199" s="270" t="s">
        <v>148</v>
      </c>
      <c r="AT199" s="270" t="s">
        <v>143</v>
      </c>
      <c r="AU199" s="270" t="s">
        <v>84</v>
      </c>
      <c r="AY199" s="180" t="s">
        <v>141</v>
      </c>
      <c r="BE199" s="271">
        <f>IF(N199="základní",J199,0)</f>
        <v>0</v>
      </c>
      <c r="BF199" s="271">
        <f>IF(N199="snížená",J199,0)</f>
        <v>0</v>
      </c>
      <c r="BG199" s="271">
        <f>IF(N199="zákl. přenesená",J199,0)</f>
        <v>0</v>
      </c>
      <c r="BH199" s="271">
        <f>IF(N199="sníž. přenesená",J199,0)</f>
        <v>0</v>
      </c>
      <c r="BI199" s="271">
        <f>IF(N199="nulová",J199,0)</f>
        <v>0</v>
      </c>
      <c r="BJ199" s="180" t="s">
        <v>82</v>
      </c>
      <c r="BK199" s="271">
        <f>ROUND(I199*H199,2)</f>
        <v>0</v>
      </c>
      <c r="BL199" s="180" t="s">
        <v>148</v>
      </c>
      <c r="BM199" s="270" t="s">
        <v>259</v>
      </c>
    </row>
    <row r="200" spans="1:65" s="190" customFormat="1">
      <c r="A200" s="187"/>
      <c r="B200" s="188"/>
      <c r="C200" s="187"/>
      <c r="D200" s="272" t="s">
        <v>150</v>
      </c>
      <c r="E200" s="187"/>
      <c r="F200" s="273" t="s">
        <v>260</v>
      </c>
      <c r="G200" s="187"/>
      <c r="H200" s="187"/>
      <c r="I200" s="86"/>
      <c r="J200" s="187"/>
      <c r="K200" s="187"/>
      <c r="L200" s="188"/>
      <c r="M200" s="274"/>
      <c r="N200" s="275"/>
      <c r="O200" s="267"/>
      <c r="P200" s="267"/>
      <c r="Q200" s="267"/>
      <c r="R200" s="267"/>
      <c r="S200" s="267"/>
      <c r="T200" s="276"/>
      <c r="U200" s="187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/>
      <c r="AT200" s="180" t="s">
        <v>150</v>
      </c>
      <c r="AU200" s="180" t="s">
        <v>84</v>
      </c>
    </row>
    <row r="201" spans="1:65" s="277" customFormat="1">
      <c r="B201" s="278"/>
      <c r="D201" s="279" t="s">
        <v>152</v>
      </c>
      <c r="E201" s="280" t="s">
        <v>3</v>
      </c>
      <c r="F201" s="281" t="s">
        <v>261</v>
      </c>
      <c r="H201" s="282">
        <v>18.503</v>
      </c>
      <c r="I201" s="87"/>
      <c r="L201" s="278"/>
      <c r="M201" s="283"/>
      <c r="N201" s="284"/>
      <c r="O201" s="284"/>
      <c r="P201" s="284"/>
      <c r="Q201" s="284"/>
      <c r="R201" s="284"/>
      <c r="S201" s="284"/>
      <c r="T201" s="285"/>
      <c r="AT201" s="280" t="s">
        <v>152</v>
      </c>
      <c r="AU201" s="280" t="s">
        <v>84</v>
      </c>
      <c r="AV201" s="277" t="s">
        <v>84</v>
      </c>
      <c r="AW201" s="277" t="s">
        <v>36</v>
      </c>
      <c r="AX201" s="277" t="s">
        <v>82</v>
      </c>
      <c r="AY201" s="280" t="s">
        <v>141</v>
      </c>
    </row>
    <row r="202" spans="1:65" s="190" customFormat="1" ht="24.2" customHeight="1">
      <c r="A202" s="187"/>
      <c r="B202" s="188"/>
      <c r="C202" s="259" t="s">
        <v>262</v>
      </c>
      <c r="D202" s="259" t="s">
        <v>143</v>
      </c>
      <c r="E202" s="260" t="s">
        <v>263</v>
      </c>
      <c r="F202" s="261" t="s">
        <v>264</v>
      </c>
      <c r="G202" s="262" t="s">
        <v>191</v>
      </c>
      <c r="H202" s="263">
        <v>20.273</v>
      </c>
      <c r="I202" s="85"/>
      <c r="J202" s="264">
        <f>ROUND(I202*H202,2)</f>
        <v>0</v>
      </c>
      <c r="K202" s="261" t="s">
        <v>147</v>
      </c>
      <c r="L202" s="188"/>
      <c r="M202" s="265" t="s">
        <v>3</v>
      </c>
      <c r="N202" s="266" t="s">
        <v>46</v>
      </c>
      <c r="O202" s="267"/>
      <c r="P202" s="268">
        <f>O202*H202</f>
        <v>0</v>
      </c>
      <c r="Q202" s="268">
        <v>0.73558274000000001</v>
      </c>
      <c r="R202" s="268">
        <f>Q202*H202</f>
        <v>14.912468888019999</v>
      </c>
      <c r="S202" s="268">
        <v>0</v>
      </c>
      <c r="T202" s="269">
        <f>S202*H202</f>
        <v>0</v>
      </c>
      <c r="U202" s="187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/>
      <c r="AR202" s="270" t="s">
        <v>148</v>
      </c>
      <c r="AT202" s="270" t="s">
        <v>143</v>
      </c>
      <c r="AU202" s="270" t="s">
        <v>84</v>
      </c>
      <c r="AY202" s="180" t="s">
        <v>141</v>
      </c>
      <c r="BE202" s="271">
        <f>IF(N202="základní",J202,0)</f>
        <v>0</v>
      </c>
      <c r="BF202" s="271">
        <f>IF(N202="snížená",J202,0)</f>
        <v>0</v>
      </c>
      <c r="BG202" s="271">
        <f>IF(N202="zákl. přenesená",J202,0)</f>
        <v>0</v>
      </c>
      <c r="BH202" s="271">
        <f>IF(N202="sníž. přenesená",J202,0)</f>
        <v>0</v>
      </c>
      <c r="BI202" s="271">
        <f>IF(N202="nulová",J202,0)</f>
        <v>0</v>
      </c>
      <c r="BJ202" s="180" t="s">
        <v>82</v>
      </c>
      <c r="BK202" s="271">
        <f>ROUND(I202*H202,2)</f>
        <v>0</v>
      </c>
      <c r="BL202" s="180" t="s">
        <v>148</v>
      </c>
      <c r="BM202" s="270" t="s">
        <v>265</v>
      </c>
    </row>
    <row r="203" spans="1:65" s="190" customFormat="1">
      <c r="A203" s="187"/>
      <c r="B203" s="188"/>
      <c r="C203" s="187"/>
      <c r="D203" s="272" t="s">
        <v>150</v>
      </c>
      <c r="E203" s="187"/>
      <c r="F203" s="273" t="s">
        <v>266</v>
      </c>
      <c r="G203" s="187"/>
      <c r="H203" s="187"/>
      <c r="I203" s="86"/>
      <c r="J203" s="187"/>
      <c r="K203" s="187"/>
      <c r="L203" s="188"/>
      <c r="M203" s="274"/>
      <c r="N203" s="275"/>
      <c r="O203" s="267"/>
      <c r="P203" s="267"/>
      <c r="Q203" s="267"/>
      <c r="R203" s="267"/>
      <c r="S203" s="267"/>
      <c r="T203" s="276"/>
      <c r="U203" s="187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/>
      <c r="AT203" s="180" t="s">
        <v>150</v>
      </c>
      <c r="AU203" s="180" t="s">
        <v>84</v>
      </c>
    </row>
    <row r="204" spans="1:65" s="277" customFormat="1">
      <c r="B204" s="278"/>
      <c r="D204" s="279" t="s">
        <v>152</v>
      </c>
      <c r="E204" s="280" t="s">
        <v>3</v>
      </c>
      <c r="F204" s="281" t="s">
        <v>267</v>
      </c>
      <c r="H204" s="282">
        <v>20.273</v>
      </c>
      <c r="I204" s="87"/>
      <c r="L204" s="278"/>
      <c r="M204" s="283"/>
      <c r="N204" s="284"/>
      <c r="O204" s="284"/>
      <c r="P204" s="284"/>
      <c r="Q204" s="284"/>
      <c r="R204" s="284"/>
      <c r="S204" s="284"/>
      <c r="T204" s="285"/>
      <c r="AT204" s="280" t="s">
        <v>152</v>
      </c>
      <c r="AU204" s="280" t="s">
        <v>84</v>
      </c>
      <c r="AV204" s="277" t="s">
        <v>84</v>
      </c>
      <c r="AW204" s="277" t="s">
        <v>36</v>
      </c>
      <c r="AX204" s="277" t="s">
        <v>82</v>
      </c>
      <c r="AY204" s="280" t="s">
        <v>141</v>
      </c>
    </row>
    <row r="205" spans="1:65" s="246" customFormat="1" ht="22.9" customHeight="1">
      <c r="B205" s="247"/>
      <c r="D205" s="248" t="s">
        <v>74</v>
      </c>
      <c r="E205" s="257" t="s">
        <v>173</v>
      </c>
      <c r="F205" s="257" t="s">
        <v>268</v>
      </c>
      <c r="I205" s="84"/>
      <c r="J205" s="258">
        <f>BK205</f>
        <v>0</v>
      </c>
      <c r="L205" s="247"/>
      <c r="M205" s="251"/>
      <c r="N205" s="252"/>
      <c r="O205" s="252"/>
      <c r="P205" s="253">
        <f>SUM(P206:P258)</f>
        <v>0</v>
      </c>
      <c r="Q205" s="252"/>
      <c r="R205" s="253">
        <f>SUM(R206:R258)</f>
        <v>97.099352815044</v>
      </c>
      <c r="S205" s="252"/>
      <c r="T205" s="254">
        <f>SUM(T206:T258)</f>
        <v>0</v>
      </c>
      <c r="AR205" s="248" t="s">
        <v>82</v>
      </c>
      <c r="AT205" s="255" t="s">
        <v>74</v>
      </c>
      <c r="AU205" s="255" t="s">
        <v>82</v>
      </c>
      <c r="AY205" s="248" t="s">
        <v>141</v>
      </c>
      <c r="BK205" s="256">
        <f>SUM(BK206:BK258)</f>
        <v>0</v>
      </c>
    </row>
    <row r="206" spans="1:65" s="190" customFormat="1" ht="24.2" customHeight="1">
      <c r="A206" s="187"/>
      <c r="B206" s="188"/>
      <c r="C206" s="259" t="s">
        <v>269</v>
      </c>
      <c r="D206" s="259" t="s">
        <v>143</v>
      </c>
      <c r="E206" s="260" t="s">
        <v>270</v>
      </c>
      <c r="F206" s="261" t="s">
        <v>271</v>
      </c>
      <c r="G206" s="262" t="s">
        <v>146</v>
      </c>
      <c r="H206" s="263">
        <v>11.823</v>
      </c>
      <c r="I206" s="85"/>
      <c r="J206" s="264">
        <f>ROUND(I206*H206,2)</f>
        <v>0</v>
      </c>
      <c r="K206" s="261" t="s">
        <v>147</v>
      </c>
      <c r="L206" s="188"/>
      <c r="M206" s="265" t="s">
        <v>3</v>
      </c>
      <c r="N206" s="266" t="s">
        <v>46</v>
      </c>
      <c r="O206" s="267"/>
      <c r="P206" s="268">
        <f>O206*H206</f>
        <v>0</v>
      </c>
      <c r="Q206" s="268">
        <v>2.5018722040000001</v>
      </c>
      <c r="R206" s="268">
        <f>Q206*H206</f>
        <v>29.579635067892003</v>
      </c>
      <c r="S206" s="268">
        <v>0</v>
      </c>
      <c r="T206" s="269">
        <f>S206*H206</f>
        <v>0</v>
      </c>
      <c r="U206" s="187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/>
      <c r="AR206" s="270" t="s">
        <v>148</v>
      </c>
      <c r="AT206" s="270" t="s">
        <v>143</v>
      </c>
      <c r="AU206" s="270" t="s">
        <v>84</v>
      </c>
      <c r="AY206" s="180" t="s">
        <v>141</v>
      </c>
      <c r="BE206" s="271">
        <f>IF(N206="základní",J206,0)</f>
        <v>0</v>
      </c>
      <c r="BF206" s="271">
        <f>IF(N206="snížená",J206,0)</f>
        <v>0</v>
      </c>
      <c r="BG206" s="271">
        <f>IF(N206="zákl. přenesená",J206,0)</f>
        <v>0</v>
      </c>
      <c r="BH206" s="271">
        <f>IF(N206="sníž. přenesená",J206,0)</f>
        <v>0</v>
      </c>
      <c r="BI206" s="271">
        <f>IF(N206="nulová",J206,0)</f>
        <v>0</v>
      </c>
      <c r="BJ206" s="180" t="s">
        <v>82</v>
      </c>
      <c r="BK206" s="271">
        <f>ROUND(I206*H206,2)</f>
        <v>0</v>
      </c>
      <c r="BL206" s="180" t="s">
        <v>148</v>
      </c>
      <c r="BM206" s="270" t="s">
        <v>272</v>
      </c>
    </row>
    <row r="207" spans="1:65" s="190" customFormat="1">
      <c r="A207" s="187"/>
      <c r="B207" s="188"/>
      <c r="C207" s="187"/>
      <c r="D207" s="272" t="s">
        <v>150</v>
      </c>
      <c r="E207" s="187"/>
      <c r="F207" s="273" t="s">
        <v>273</v>
      </c>
      <c r="G207" s="187"/>
      <c r="H207" s="187"/>
      <c r="I207" s="86"/>
      <c r="J207" s="187"/>
      <c r="K207" s="187"/>
      <c r="L207" s="188"/>
      <c r="M207" s="274"/>
      <c r="N207" s="275"/>
      <c r="O207" s="267"/>
      <c r="P207" s="267"/>
      <c r="Q207" s="267"/>
      <c r="R207" s="267"/>
      <c r="S207" s="267"/>
      <c r="T207" s="276"/>
      <c r="U207" s="187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/>
      <c r="AT207" s="180" t="s">
        <v>150</v>
      </c>
      <c r="AU207" s="180" t="s">
        <v>84</v>
      </c>
    </row>
    <row r="208" spans="1:65" s="277" customFormat="1">
      <c r="B208" s="278"/>
      <c r="D208" s="279" t="s">
        <v>152</v>
      </c>
      <c r="E208" s="280" t="s">
        <v>3</v>
      </c>
      <c r="F208" s="281" t="s">
        <v>274</v>
      </c>
      <c r="H208" s="282">
        <v>11.823</v>
      </c>
      <c r="I208" s="87"/>
      <c r="L208" s="278"/>
      <c r="M208" s="283"/>
      <c r="N208" s="284"/>
      <c r="O208" s="284"/>
      <c r="P208" s="284"/>
      <c r="Q208" s="284"/>
      <c r="R208" s="284"/>
      <c r="S208" s="284"/>
      <c r="T208" s="285"/>
      <c r="AT208" s="280" t="s">
        <v>152</v>
      </c>
      <c r="AU208" s="280" t="s">
        <v>84</v>
      </c>
      <c r="AV208" s="277" t="s">
        <v>84</v>
      </c>
      <c r="AW208" s="277" t="s">
        <v>36</v>
      </c>
      <c r="AX208" s="277" t="s">
        <v>82</v>
      </c>
      <c r="AY208" s="280" t="s">
        <v>141</v>
      </c>
    </row>
    <row r="209" spans="1:65" s="190" customFormat="1" ht="16.5" customHeight="1">
      <c r="A209" s="187"/>
      <c r="B209" s="188"/>
      <c r="C209" s="259" t="s">
        <v>275</v>
      </c>
      <c r="D209" s="259" t="s">
        <v>143</v>
      </c>
      <c r="E209" s="260" t="s">
        <v>276</v>
      </c>
      <c r="F209" s="261" t="s">
        <v>277</v>
      </c>
      <c r="G209" s="262" t="s">
        <v>191</v>
      </c>
      <c r="H209" s="263">
        <v>81.537000000000006</v>
      </c>
      <c r="I209" s="85"/>
      <c r="J209" s="264">
        <f>ROUND(I209*H209,2)</f>
        <v>0</v>
      </c>
      <c r="K209" s="261" t="s">
        <v>147</v>
      </c>
      <c r="L209" s="188"/>
      <c r="M209" s="265" t="s">
        <v>3</v>
      </c>
      <c r="N209" s="266" t="s">
        <v>46</v>
      </c>
      <c r="O209" s="267"/>
      <c r="P209" s="268">
        <f>O209*H209</f>
        <v>0</v>
      </c>
      <c r="Q209" s="268">
        <v>2.7469E-3</v>
      </c>
      <c r="R209" s="268">
        <f>Q209*H209</f>
        <v>0.22397398530000001</v>
      </c>
      <c r="S209" s="268">
        <v>0</v>
      </c>
      <c r="T209" s="269">
        <f>S209*H209</f>
        <v>0</v>
      </c>
      <c r="U209" s="187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/>
      <c r="AR209" s="270" t="s">
        <v>148</v>
      </c>
      <c r="AT209" s="270" t="s">
        <v>143</v>
      </c>
      <c r="AU209" s="270" t="s">
        <v>84</v>
      </c>
      <c r="AY209" s="180" t="s">
        <v>141</v>
      </c>
      <c r="BE209" s="271">
        <f>IF(N209="základní",J209,0)</f>
        <v>0</v>
      </c>
      <c r="BF209" s="271">
        <f>IF(N209="snížená",J209,0)</f>
        <v>0</v>
      </c>
      <c r="BG209" s="271">
        <f>IF(N209="zákl. přenesená",J209,0)</f>
        <v>0</v>
      </c>
      <c r="BH209" s="271">
        <f>IF(N209="sníž. přenesená",J209,0)</f>
        <v>0</v>
      </c>
      <c r="BI209" s="271">
        <f>IF(N209="nulová",J209,0)</f>
        <v>0</v>
      </c>
      <c r="BJ209" s="180" t="s">
        <v>82</v>
      </c>
      <c r="BK209" s="271">
        <f>ROUND(I209*H209,2)</f>
        <v>0</v>
      </c>
      <c r="BL209" s="180" t="s">
        <v>148</v>
      </c>
      <c r="BM209" s="270" t="s">
        <v>278</v>
      </c>
    </row>
    <row r="210" spans="1:65" s="190" customFormat="1">
      <c r="A210" s="187"/>
      <c r="B210" s="188"/>
      <c r="C210" s="187"/>
      <c r="D210" s="272" t="s">
        <v>150</v>
      </c>
      <c r="E210" s="187"/>
      <c r="F210" s="273" t="s">
        <v>279</v>
      </c>
      <c r="G210" s="187"/>
      <c r="H210" s="187"/>
      <c r="I210" s="86"/>
      <c r="J210" s="187"/>
      <c r="K210" s="187"/>
      <c r="L210" s="188"/>
      <c r="M210" s="274"/>
      <c r="N210" s="275"/>
      <c r="O210" s="267"/>
      <c r="P210" s="267"/>
      <c r="Q210" s="267"/>
      <c r="R210" s="267"/>
      <c r="S210" s="267"/>
      <c r="T210" s="276"/>
      <c r="U210" s="187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/>
      <c r="AT210" s="180" t="s">
        <v>150</v>
      </c>
      <c r="AU210" s="180" t="s">
        <v>84</v>
      </c>
    </row>
    <row r="211" spans="1:65" s="277" customFormat="1">
      <c r="B211" s="278"/>
      <c r="D211" s="279" t="s">
        <v>152</v>
      </c>
      <c r="E211" s="280" t="s">
        <v>3</v>
      </c>
      <c r="F211" s="281" t="s">
        <v>280</v>
      </c>
      <c r="H211" s="282">
        <v>81.537000000000006</v>
      </c>
      <c r="I211" s="87"/>
      <c r="L211" s="278"/>
      <c r="M211" s="283"/>
      <c r="N211" s="284"/>
      <c r="O211" s="284"/>
      <c r="P211" s="284"/>
      <c r="Q211" s="284"/>
      <c r="R211" s="284"/>
      <c r="S211" s="284"/>
      <c r="T211" s="285"/>
      <c r="AT211" s="280" t="s">
        <v>152</v>
      </c>
      <c r="AU211" s="280" t="s">
        <v>84</v>
      </c>
      <c r="AV211" s="277" t="s">
        <v>84</v>
      </c>
      <c r="AW211" s="277" t="s">
        <v>36</v>
      </c>
      <c r="AX211" s="277" t="s">
        <v>82</v>
      </c>
      <c r="AY211" s="280" t="s">
        <v>141</v>
      </c>
    </row>
    <row r="212" spans="1:65" s="190" customFormat="1" ht="16.5" customHeight="1">
      <c r="A212" s="187"/>
      <c r="B212" s="188"/>
      <c r="C212" s="259" t="s">
        <v>281</v>
      </c>
      <c r="D212" s="259" t="s">
        <v>143</v>
      </c>
      <c r="E212" s="260" t="s">
        <v>282</v>
      </c>
      <c r="F212" s="261" t="s">
        <v>283</v>
      </c>
      <c r="G212" s="262" t="s">
        <v>191</v>
      </c>
      <c r="H212" s="263">
        <v>81.537000000000006</v>
      </c>
      <c r="I212" s="85"/>
      <c r="J212" s="264">
        <f>ROUND(I212*H212,2)</f>
        <v>0</v>
      </c>
      <c r="K212" s="261" t="s">
        <v>147</v>
      </c>
      <c r="L212" s="188"/>
      <c r="M212" s="265" t="s">
        <v>3</v>
      </c>
      <c r="N212" s="266" t="s">
        <v>46</v>
      </c>
      <c r="O212" s="267"/>
      <c r="P212" s="268">
        <f>O212*H212</f>
        <v>0</v>
      </c>
      <c r="Q212" s="268">
        <v>0</v>
      </c>
      <c r="R212" s="268">
        <f>Q212*H212</f>
        <v>0</v>
      </c>
      <c r="S212" s="268">
        <v>0</v>
      </c>
      <c r="T212" s="269">
        <f>S212*H212</f>
        <v>0</v>
      </c>
      <c r="U212" s="187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/>
      <c r="AR212" s="270" t="s">
        <v>148</v>
      </c>
      <c r="AT212" s="270" t="s">
        <v>143</v>
      </c>
      <c r="AU212" s="270" t="s">
        <v>84</v>
      </c>
      <c r="AY212" s="180" t="s">
        <v>141</v>
      </c>
      <c r="BE212" s="271">
        <f>IF(N212="základní",J212,0)</f>
        <v>0</v>
      </c>
      <c r="BF212" s="271">
        <f>IF(N212="snížená",J212,0)</f>
        <v>0</v>
      </c>
      <c r="BG212" s="271">
        <f>IF(N212="zákl. přenesená",J212,0)</f>
        <v>0</v>
      </c>
      <c r="BH212" s="271">
        <f>IF(N212="sníž. přenesená",J212,0)</f>
        <v>0</v>
      </c>
      <c r="BI212" s="271">
        <f>IF(N212="nulová",J212,0)</f>
        <v>0</v>
      </c>
      <c r="BJ212" s="180" t="s">
        <v>82</v>
      </c>
      <c r="BK212" s="271">
        <f>ROUND(I212*H212,2)</f>
        <v>0</v>
      </c>
      <c r="BL212" s="180" t="s">
        <v>148</v>
      </c>
      <c r="BM212" s="270" t="s">
        <v>284</v>
      </c>
    </row>
    <row r="213" spans="1:65" s="190" customFormat="1">
      <c r="A213" s="187"/>
      <c r="B213" s="188"/>
      <c r="C213" s="187"/>
      <c r="D213" s="272" t="s">
        <v>150</v>
      </c>
      <c r="E213" s="187"/>
      <c r="F213" s="273" t="s">
        <v>285</v>
      </c>
      <c r="G213" s="187"/>
      <c r="H213" s="187"/>
      <c r="I213" s="86"/>
      <c r="J213" s="187"/>
      <c r="K213" s="187"/>
      <c r="L213" s="188"/>
      <c r="M213" s="274"/>
      <c r="N213" s="275"/>
      <c r="O213" s="267"/>
      <c r="P213" s="267"/>
      <c r="Q213" s="267"/>
      <c r="R213" s="267"/>
      <c r="S213" s="267"/>
      <c r="T213" s="276"/>
      <c r="U213" s="187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/>
      <c r="AT213" s="180" t="s">
        <v>150</v>
      </c>
      <c r="AU213" s="180" t="s">
        <v>84</v>
      </c>
    </row>
    <row r="214" spans="1:65" s="190" customFormat="1" ht="16.5" customHeight="1">
      <c r="A214" s="187"/>
      <c r="B214" s="188"/>
      <c r="C214" s="259" t="s">
        <v>286</v>
      </c>
      <c r="D214" s="259" t="s">
        <v>143</v>
      </c>
      <c r="E214" s="260" t="s">
        <v>287</v>
      </c>
      <c r="F214" s="261" t="s">
        <v>288</v>
      </c>
      <c r="G214" s="262" t="s">
        <v>191</v>
      </c>
      <c r="H214" s="263">
        <v>81.537000000000006</v>
      </c>
      <c r="I214" s="85"/>
      <c r="J214" s="264">
        <f>ROUND(I214*H214,2)</f>
        <v>0</v>
      </c>
      <c r="K214" s="261" t="s">
        <v>147</v>
      </c>
      <c r="L214" s="188"/>
      <c r="M214" s="265" t="s">
        <v>3</v>
      </c>
      <c r="N214" s="266" t="s">
        <v>46</v>
      </c>
      <c r="O214" s="267"/>
      <c r="P214" s="268">
        <f>O214*H214</f>
        <v>0</v>
      </c>
      <c r="Q214" s="268">
        <v>2.5000000000000001E-3</v>
      </c>
      <c r="R214" s="268">
        <f>Q214*H214</f>
        <v>0.20384250000000001</v>
      </c>
      <c r="S214" s="268">
        <v>0</v>
      </c>
      <c r="T214" s="269">
        <f>S214*H214</f>
        <v>0</v>
      </c>
      <c r="U214" s="187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/>
      <c r="AR214" s="270" t="s">
        <v>148</v>
      </c>
      <c r="AT214" s="270" t="s">
        <v>143</v>
      </c>
      <c r="AU214" s="270" t="s">
        <v>84</v>
      </c>
      <c r="AY214" s="180" t="s">
        <v>141</v>
      </c>
      <c r="BE214" s="271">
        <f>IF(N214="základní",J214,0)</f>
        <v>0</v>
      </c>
      <c r="BF214" s="271">
        <f>IF(N214="snížená",J214,0)</f>
        <v>0</v>
      </c>
      <c r="BG214" s="271">
        <f>IF(N214="zákl. přenesená",J214,0)</f>
        <v>0</v>
      </c>
      <c r="BH214" s="271">
        <f>IF(N214="sníž. přenesená",J214,0)</f>
        <v>0</v>
      </c>
      <c r="BI214" s="271">
        <f>IF(N214="nulová",J214,0)</f>
        <v>0</v>
      </c>
      <c r="BJ214" s="180" t="s">
        <v>82</v>
      </c>
      <c r="BK214" s="271">
        <f>ROUND(I214*H214,2)</f>
        <v>0</v>
      </c>
      <c r="BL214" s="180" t="s">
        <v>148</v>
      </c>
      <c r="BM214" s="270" t="s">
        <v>289</v>
      </c>
    </row>
    <row r="215" spans="1:65" s="190" customFormat="1">
      <c r="A215" s="187"/>
      <c r="B215" s="188"/>
      <c r="C215" s="187"/>
      <c r="D215" s="272" t="s">
        <v>150</v>
      </c>
      <c r="E215" s="187"/>
      <c r="F215" s="273" t="s">
        <v>290</v>
      </c>
      <c r="G215" s="187"/>
      <c r="H215" s="187"/>
      <c r="I215" s="86"/>
      <c r="J215" s="187"/>
      <c r="K215" s="187"/>
      <c r="L215" s="188"/>
      <c r="M215" s="274"/>
      <c r="N215" s="275"/>
      <c r="O215" s="267"/>
      <c r="P215" s="267"/>
      <c r="Q215" s="267"/>
      <c r="R215" s="267"/>
      <c r="S215" s="267"/>
      <c r="T215" s="276"/>
      <c r="U215" s="187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/>
      <c r="AT215" s="180" t="s">
        <v>150</v>
      </c>
      <c r="AU215" s="180" t="s">
        <v>84</v>
      </c>
    </row>
    <row r="216" spans="1:65" s="277" customFormat="1">
      <c r="B216" s="278"/>
      <c r="D216" s="279" t="s">
        <v>152</v>
      </c>
      <c r="E216" s="280" t="s">
        <v>3</v>
      </c>
      <c r="F216" s="281" t="s">
        <v>280</v>
      </c>
      <c r="H216" s="282">
        <v>81.537000000000006</v>
      </c>
      <c r="I216" s="87"/>
      <c r="L216" s="278"/>
      <c r="M216" s="283"/>
      <c r="N216" s="284"/>
      <c r="O216" s="284"/>
      <c r="P216" s="284"/>
      <c r="Q216" s="284"/>
      <c r="R216" s="284"/>
      <c r="S216" s="284"/>
      <c r="T216" s="285"/>
      <c r="AT216" s="280" t="s">
        <v>152</v>
      </c>
      <c r="AU216" s="280" t="s">
        <v>84</v>
      </c>
      <c r="AV216" s="277" t="s">
        <v>84</v>
      </c>
      <c r="AW216" s="277" t="s">
        <v>36</v>
      </c>
      <c r="AX216" s="277" t="s">
        <v>82</v>
      </c>
      <c r="AY216" s="280" t="s">
        <v>141</v>
      </c>
    </row>
    <row r="217" spans="1:65" s="190" customFormat="1" ht="24.2" customHeight="1">
      <c r="A217" s="187"/>
      <c r="B217" s="188"/>
      <c r="C217" s="259" t="s">
        <v>8</v>
      </c>
      <c r="D217" s="259" t="s">
        <v>143</v>
      </c>
      <c r="E217" s="260" t="s">
        <v>291</v>
      </c>
      <c r="F217" s="261" t="s">
        <v>292</v>
      </c>
      <c r="G217" s="262" t="s">
        <v>199</v>
      </c>
      <c r="H217" s="263">
        <v>1.571</v>
      </c>
      <c r="I217" s="85"/>
      <c r="J217" s="264">
        <f>ROUND(I217*H217,2)</f>
        <v>0</v>
      </c>
      <c r="K217" s="261" t="s">
        <v>147</v>
      </c>
      <c r="L217" s="188"/>
      <c r="M217" s="265" t="s">
        <v>3</v>
      </c>
      <c r="N217" s="266" t="s">
        <v>46</v>
      </c>
      <c r="O217" s="267"/>
      <c r="P217" s="268">
        <f>O217*H217</f>
        <v>0</v>
      </c>
      <c r="Q217" s="268">
        <v>1.0492218</v>
      </c>
      <c r="R217" s="268">
        <f>Q217*H217</f>
        <v>1.6483274477999998</v>
      </c>
      <c r="S217" s="268">
        <v>0</v>
      </c>
      <c r="T217" s="269">
        <f>S217*H217</f>
        <v>0</v>
      </c>
      <c r="U217" s="187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/>
      <c r="AR217" s="270" t="s">
        <v>148</v>
      </c>
      <c r="AT217" s="270" t="s">
        <v>143</v>
      </c>
      <c r="AU217" s="270" t="s">
        <v>84</v>
      </c>
      <c r="AY217" s="180" t="s">
        <v>141</v>
      </c>
      <c r="BE217" s="271">
        <f>IF(N217="základní",J217,0)</f>
        <v>0</v>
      </c>
      <c r="BF217" s="271">
        <f>IF(N217="snížená",J217,0)</f>
        <v>0</v>
      </c>
      <c r="BG217" s="271">
        <f>IF(N217="zákl. přenesená",J217,0)</f>
        <v>0</v>
      </c>
      <c r="BH217" s="271">
        <f>IF(N217="sníž. přenesená",J217,0)</f>
        <v>0</v>
      </c>
      <c r="BI217" s="271">
        <f>IF(N217="nulová",J217,0)</f>
        <v>0</v>
      </c>
      <c r="BJ217" s="180" t="s">
        <v>82</v>
      </c>
      <c r="BK217" s="271">
        <f>ROUND(I217*H217,2)</f>
        <v>0</v>
      </c>
      <c r="BL217" s="180" t="s">
        <v>148</v>
      </c>
      <c r="BM217" s="270" t="s">
        <v>293</v>
      </c>
    </row>
    <row r="218" spans="1:65" s="190" customFormat="1">
      <c r="A218" s="187"/>
      <c r="B218" s="188"/>
      <c r="C218" s="187"/>
      <c r="D218" s="272" t="s">
        <v>150</v>
      </c>
      <c r="E218" s="187"/>
      <c r="F218" s="273" t="s">
        <v>294</v>
      </c>
      <c r="G218" s="187"/>
      <c r="H218" s="187"/>
      <c r="I218" s="86"/>
      <c r="J218" s="187"/>
      <c r="K218" s="187"/>
      <c r="L218" s="188"/>
      <c r="M218" s="274"/>
      <c r="N218" s="275"/>
      <c r="O218" s="267"/>
      <c r="P218" s="267"/>
      <c r="Q218" s="267"/>
      <c r="R218" s="267"/>
      <c r="S218" s="267"/>
      <c r="T218" s="276"/>
      <c r="U218" s="187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/>
      <c r="AT218" s="180" t="s">
        <v>150</v>
      </c>
      <c r="AU218" s="180" t="s">
        <v>84</v>
      </c>
    </row>
    <row r="219" spans="1:65" s="277" customFormat="1">
      <c r="B219" s="278"/>
      <c r="D219" s="279" t="s">
        <v>152</v>
      </c>
      <c r="E219" s="280" t="s">
        <v>3</v>
      </c>
      <c r="F219" s="281" t="s">
        <v>295</v>
      </c>
      <c r="H219" s="282">
        <v>1.571</v>
      </c>
      <c r="I219" s="87"/>
      <c r="L219" s="278"/>
      <c r="M219" s="283"/>
      <c r="N219" s="284"/>
      <c r="O219" s="284"/>
      <c r="P219" s="284"/>
      <c r="Q219" s="284"/>
      <c r="R219" s="284"/>
      <c r="S219" s="284"/>
      <c r="T219" s="285"/>
      <c r="AT219" s="280" t="s">
        <v>152</v>
      </c>
      <c r="AU219" s="280" t="s">
        <v>84</v>
      </c>
      <c r="AV219" s="277" t="s">
        <v>84</v>
      </c>
      <c r="AW219" s="277" t="s">
        <v>36</v>
      </c>
      <c r="AX219" s="277" t="s">
        <v>82</v>
      </c>
      <c r="AY219" s="280" t="s">
        <v>141</v>
      </c>
    </row>
    <row r="220" spans="1:65" s="190" customFormat="1" ht="16.5" customHeight="1">
      <c r="A220" s="187"/>
      <c r="B220" s="188"/>
      <c r="C220" s="259" t="s">
        <v>296</v>
      </c>
      <c r="D220" s="259" t="s">
        <v>143</v>
      </c>
      <c r="E220" s="260" t="s">
        <v>297</v>
      </c>
      <c r="F220" s="261" t="s">
        <v>298</v>
      </c>
      <c r="G220" s="262" t="s">
        <v>146</v>
      </c>
      <c r="H220" s="263">
        <v>1.4610000000000001</v>
      </c>
      <c r="I220" s="85"/>
      <c r="J220" s="264">
        <f>ROUND(I220*H220,2)</f>
        <v>0</v>
      </c>
      <c r="K220" s="261" t="s">
        <v>147</v>
      </c>
      <c r="L220" s="188"/>
      <c r="M220" s="265" t="s">
        <v>3</v>
      </c>
      <c r="N220" s="266" t="s">
        <v>46</v>
      </c>
      <c r="O220" s="267"/>
      <c r="P220" s="268">
        <f>O220*H220</f>
        <v>0</v>
      </c>
      <c r="Q220" s="268">
        <v>2.5018773520000002</v>
      </c>
      <c r="R220" s="268">
        <f>Q220*H220</f>
        <v>3.6552428112720006</v>
      </c>
      <c r="S220" s="268">
        <v>0</v>
      </c>
      <c r="T220" s="269">
        <f>S220*H220</f>
        <v>0</v>
      </c>
      <c r="U220" s="187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/>
      <c r="AR220" s="270" t="s">
        <v>148</v>
      </c>
      <c r="AT220" s="270" t="s">
        <v>143</v>
      </c>
      <c r="AU220" s="270" t="s">
        <v>84</v>
      </c>
      <c r="AY220" s="180" t="s">
        <v>141</v>
      </c>
      <c r="BE220" s="271">
        <f>IF(N220="základní",J220,0)</f>
        <v>0</v>
      </c>
      <c r="BF220" s="271">
        <f>IF(N220="snížená",J220,0)</f>
        <v>0</v>
      </c>
      <c r="BG220" s="271">
        <f>IF(N220="zákl. přenesená",J220,0)</f>
        <v>0</v>
      </c>
      <c r="BH220" s="271">
        <f>IF(N220="sníž. přenesená",J220,0)</f>
        <v>0</v>
      </c>
      <c r="BI220" s="271">
        <f>IF(N220="nulová",J220,0)</f>
        <v>0</v>
      </c>
      <c r="BJ220" s="180" t="s">
        <v>82</v>
      </c>
      <c r="BK220" s="271">
        <f>ROUND(I220*H220,2)</f>
        <v>0</v>
      </c>
      <c r="BL220" s="180" t="s">
        <v>148</v>
      </c>
      <c r="BM220" s="270" t="s">
        <v>299</v>
      </c>
    </row>
    <row r="221" spans="1:65" s="190" customFormat="1">
      <c r="A221" s="187"/>
      <c r="B221" s="188"/>
      <c r="C221" s="187"/>
      <c r="D221" s="272" t="s">
        <v>150</v>
      </c>
      <c r="E221" s="187"/>
      <c r="F221" s="273" t="s">
        <v>300</v>
      </c>
      <c r="G221" s="187"/>
      <c r="H221" s="187"/>
      <c r="I221" s="86"/>
      <c r="J221" s="187"/>
      <c r="K221" s="187"/>
      <c r="L221" s="188"/>
      <c r="M221" s="274"/>
      <c r="N221" s="275"/>
      <c r="O221" s="267"/>
      <c r="P221" s="267"/>
      <c r="Q221" s="267"/>
      <c r="R221" s="267"/>
      <c r="S221" s="267"/>
      <c r="T221" s="276"/>
      <c r="U221" s="187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/>
      <c r="AT221" s="180" t="s">
        <v>150</v>
      </c>
      <c r="AU221" s="180" t="s">
        <v>84</v>
      </c>
    </row>
    <row r="222" spans="1:65" s="277" customFormat="1">
      <c r="B222" s="278"/>
      <c r="D222" s="279" t="s">
        <v>152</v>
      </c>
      <c r="E222" s="280" t="s">
        <v>3</v>
      </c>
      <c r="F222" s="281" t="s">
        <v>301</v>
      </c>
      <c r="H222" s="282">
        <v>0.71899999999999997</v>
      </c>
      <c r="I222" s="87"/>
      <c r="L222" s="278"/>
      <c r="M222" s="283"/>
      <c r="N222" s="284"/>
      <c r="O222" s="284"/>
      <c r="P222" s="284"/>
      <c r="Q222" s="284"/>
      <c r="R222" s="284"/>
      <c r="S222" s="284"/>
      <c r="T222" s="285"/>
      <c r="AT222" s="280" t="s">
        <v>152</v>
      </c>
      <c r="AU222" s="280" t="s">
        <v>84</v>
      </c>
      <c r="AV222" s="277" t="s">
        <v>84</v>
      </c>
      <c r="AW222" s="277" t="s">
        <v>36</v>
      </c>
      <c r="AX222" s="277" t="s">
        <v>75</v>
      </c>
      <c r="AY222" s="280" t="s">
        <v>141</v>
      </c>
    </row>
    <row r="223" spans="1:65" s="277" customFormat="1">
      <c r="B223" s="278"/>
      <c r="D223" s="279" t="s">
        <v>152</v>
      </c>
      <c r="E223" s="280" t="s">
        <v>3</v>
      </c>
      <c r="F223" s="281" t="s">
        <v>302</v>
      </c>
      <c r="H223" s="282">
        <v>0.74199999999999999</v>
      </c>
      <c r="I223" s="87"/>
      <c r="L223" s="278"/>
      <c r="M223" s="283"/>
      <c r="N223" s="284"/>
      <c r="O223" s="284"/>
      <c r="P223" s="284"/>
      <c r="Q223" s="284"/>
      <c r="R223" s="284"/>
      <c r="S223" s="284"/>
      <c r="T223" s="285"/>
      <c r="AT223" s="280" t="s">
        <v>152</v>
      </c>
      <c r="AU223" s="280" t="s">
        <v>84</v>
      </c>
      <c r="AV223" s="277" t="s">
        <v>84</v>
      </c>
      <c r="AW223" s="277" t="s">
        <v>36</v>
      </c>
      <c r="AX223" s="277" t="s">
        <v>75</v>
      </c>
      <c r="AY223" s="280" t="s">
        <v>141</v>
      </c>
    </row>
    <row r="224" spans="1:65" s="286" customFormat="1">
      <c r="B224" s="287"/>
      <c r="D224" s="279" t="s">
        <v>152</v>
      </c>
      <c r="E224" s="288" t="s">
        <v>3</v>
      </c>
      <c r="F224" s="289" t="s">
        <v>156</v>
      </c>
      <c r="H224" s="290">
        <v>1.4609999999999999</v>
      </c>
      <c r="I224" s="88"/>
      <c r="L224" s="287"/>
      <c r="M224" s="291"/>
      <c r="N224" s="292"/>
      <c r="O224" s="292"/>
      <c r="P224" s="292"/>
      <c r="Q224" s="292"/>
      <c r="R224" s="292"/>
      <c r="S224" s="292"/>
      <c r="T224" s="293"/>
      <c r="AT224" s="288" t="s">
        <v>152</v>
      </c>
      <c r="AU224" s="288" t="s">
        <v>84</v>
      </c>
      <c r="AV224" s="286" t="s">
        <v>148</v>
      </c>
      <c r="AW224" s="286" t="s">
        <v>36</v>
      </c>
      <c r="AX224" s="286" t="s">
        <v>82</v>
      </c>
      <c r="AY224" s="288" t="s">
        <v>141</v>
      </c>
    </row>
    <row r="225" spans="1:65" s="190" customFormat="1" ht="24.2" customHeight="1">
      <c r="A225" s="187"/>
      <c r="B225" s="188"/>
      <c r="C225" s="259" t="s">
        <v>303</v>
      </c>
      <c r="D225" s="259" t="s">
        <v>143</v>
      </c>
      <c r="E225" s="260" t="s">
        <v>304</v>
      </c>
      <c r="F225" s="261" t="s">
        <v>305</v>
      </c>
      <c r="G225" s="262" t="s">
        <v>306</v>
      </c>
      <c r="H225" s="263">
        <v>12.6</v>
      </c>
      <c r="I225" s="85"/>
      <c r="J225" s="264">
        <f>ROUND(I225*H225,2)</f>
        <v>0</v>
      </c>
      <c r="K225" s="261" t="s">
        <v>3</v>
      </c>
      <c r="L225" s="188"/>
      <c r="M225" s="265" t="s">
        <v>3</v>
      </c>
      <c r="N225" s="266" t="s">
        <v>46</v>
      </c>
      <c r="O225" s="267"/>
      <c r="P225" s="268">
        <f>O225*H225</f>
        <v>0</v>
      </c>
      <c r="Q225" s="268">
        <v>4.709E-2</v>
      </c>
      <c r="R225" s="268">
        <f>Q225*H225</f>
        <v>0.59333400000000003</v>
      </c>
      <c r="S225" s="268">
        <v>0</v>
      </c>
      <c r="T225" s="269">
        <f>S225*H225</f>
        <v>0</v>
      </c>
      <c r="U225" s="187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/>
      <c r="AR225" s="270" t="s">
        <v>148</v>
      </c>
      <c r="AT225" s="270" t="s">
        <v>143</v>
      </c>
      <c r="AU225" s="270" t="s">
        <v>84</v>
      </c>
      <c r="AY225" s="180" t="s">
        <v>141</v>
      </c>
      <c r="BE225" s="271">
        <f>IF(N225="základní",J225,0)</f>
        <v>0</v>
      </c>
      <c r="BF225" s="271">
        <f>IF(N225="snížená",J225,0)</f>
        <v>0</v>
      </c>
      <c r="BG225" s="271">
        <f>IF(N225="zákl. přenesená",J225,0)</f>
        <v>0</v>
      </c>
      <c r="BH225" s="271">
        <f>IF(N225="sníž. přenesená",J225,0)</f>
        <v>0</v>
      </c>
      <c r="BI225" s="271">
        <f>IF(N225="nulová",J225,0)</f>
        <v>0</v>
      </c>
      <c r="BJ225" s="180" t="s">
        <v>82</v>
      </c>
      <c r="BK225" s="271">
        <f>ROUND(I225*H225,2)</f>
        <v>0</v>
      </c>
      <c r="BL225" s="180" t="s">
        <v>148</v>
      </c>
      <c r="BM225" s="270" t="s">
        <v>307</v>
      </c>
    </row>
    <row r="226" spans="1:65" s="277" customFormat="1">
      <c r="B226" s="278"/>
      <c r="D226" s="279" t="s">
        <v>152</v>
      </c>
      <c r="E226" s="280" t="s">
        <v>3</v>
      </c>
      <c r="F226" s="281" t="s">
        <v>308</v>
      </c>
      <c r="H226" s="282">
        <v>6.2</v>
      </c>
      <c r="I226" s="87"/>
      <c r="L226" s="278"/>
      <c r="M226" s="283"/>
      <c r="N226" s="284"/>
      <c r="O226" s="284"/>
      <c r="P226" s="284"/>
      <c r="Q226" s="284"/>
      <c r="R226" s="284"/>
      <c r="S226" s="284"/>
      <c r="T226" s="285"/>
      <c r="AT226" s="280" t="s">
        <v>152</v>
      </c>
      <c r="AU226" s="280" t="s">
        <v>84</v>
      </c>
      <c r="AV226" s="277" t="s">
        <v>84</v>
      </c>
      <c r="AW226" s="277" t="s">
        <v>36</v>
      </c>
      <c r="AX226" s="277" t="s">
        <v>75</v>
      </c>
      <c r="AY226" s="280" t="s">
        <v>141</v>
      </c>
    </row>
    <row r="227" spans="1:65" s="277" customFormat="1">
      <c r="B227" s="278"/>
      <c r="D227" s="279" t="s">
        <v>152</v>
      </c>
      <c r="E227" s="280" t="s">
        <v>3</v>
      </c>
      <c r="F227" s="281" t="s">
        <v>309</v>
      </c>
      <c r="H227" s="282">
        <v>6.4</v>
      </c>
      <c r="I227" s="87"/>
      <c r="L227" s="278"/>
      <c r="M227" s="283"/>
      <c r="N227" s="284"/>
      <c r="O227" s="284"/>
      <c r="P227" s="284"/>
      <c r="Q227" s="284"/>
      <c r="R227" s="284"/>
      <c r="S227" s="284"/>
      <c r="T227" s="285"/>
      <c r="AT227" s="280" t="s">
        <v>152</v>
      </c>
      <c r="AU227" s="280" t="s">
        <v>84</v>
      </c>
      <c r="AV227" s="277" t="s">
        <v>84</v>
      </c>
      <c r="AW227" s="277" t="s">
        <v>36</v>
      </c>
      <c r="AX227" s="277" t="s">
        <v>75</v>
      </c>
      <c r="AY227" s="280" t="s">
        <v>141</v>
      </c>
    </row>
    <row r="228" spans="1:65" s="286" customFormat="1">
      <c r="B228" s="287"/>
      <c r="D228" s="279" t="s">
        <v>152</v>
      </c>
      <c r="E228" s="288" t="s">
        <v>3</v>
      </c>
      <c r="F228" s="289" t="s">
        <v>156</v>
      </c>
      <c r="H228" s="290">
        <v>12.600000000000001</v>
      </c>
      <c r="I228" s="88"/>
      <c r="L228" s="287"/>
      <c r="M228" s="291"/>
      <c r="N228" s="292"/>
      <c r="O228" s="292"/>
      <c r="P228" s="292"/>
      <c r="Q228" s="292"/>
      <c r="R228" s="292"/>
      <c r="S228" s="292"/>
      <c r="T228" s="293"/>
      <c r="AT228" s="288" t="s">
        <v>152</v>
      </c>
      <c r="AU228" s="288" t="s">
        <v>84</v>
      </c>
      <c r="AV228" s="286" t="s">
        <v>148</v>
      </c>
      <c r="AW228" s="286" t="s">
        <v>36</v>
      </c>
      <c r="AX228" s="286" t="s">
        <v>82</v>
      </c>
      <c r="AY228" s="288" t="s">
        <v>141</v>
      </c>
    </row>
    <row r="229" spans="1:65" s="190" customFormat="1" ht="21.75" customHeight="1">
      <c r="A229" s="187"/>
      <c r="B229" s="188"/>
      <c r="C229" s="259" t="s">
        <v>310</v>
      </c>
      <c r="D229" s="259" t="s">
        <v>143</v>
      </c>
      <c r="E229" s="260" t="s">
        <v>311</v>
      </c>
      <c r="F229" s="261" t="s">
        <v>312</v>
      </c>
      <c r="G229" s="262" t="s">
        <v>199</v>
      </c>
      <c r="H229" s="263">
        <v>0.36599999999999999</v>
      </c>
      <c r="I229" s="85"/>
      <c r="J229" s="264">
        <f>ROUND(I229*H229,2)</f>
        <v>0</v>
      </c>
      <c r="K229" s="261" t="s">
        <v>147</v>
      </c>
      <c r="L229" s="188"/>
      <c r="M229" s="265" t="s">
        <v>3</v>
      </c>
      <c r="N229" s="266" t="s">
        <v>46</v>
      </c>
      <c r="O229" s="267"/>
      <c r="P229" s="268">
        <f>O229*H229</f>
        <v>0</v>
      </c>
      <c r="Q229" s="268">
        <v>1.04575178</v>
      </c>
      <c r="R229" s="268">
        <f>Q229*H229</f>
        <v>0.38274515147999999</v>
      </c>
      <c r="S229" s="268">
        <v>0</v>
      </c>
      <c r="T229" s="269">
        <f>S229*H229</f>
        <v>0</v>
      </c>
      <c r="U229" s="187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/>
      <c r="AR229" s="270" t="s">
        <v>148</v>
      </c>
      <c r="AT229" s="270" t="s">
        <v>143</v>
      </c>
      <c r="AU229" s="270" t="s">
        <v>84</v>
      </c>
      <c r="AY229" s="180" t="s">
        <v>141</v>
      </c>
      <c r="BE229" s="271">
        <f>IF(N229="základní",J229,0)</f>
        <v>0</v>
      </c>
      <c r="BF229" s="271">
        <f>IF(N229="snížená",J229,0)</f>
        <v>0</v>
      </c>
      <c r="BG229" s="271">
        <f>IF(N229="zákl. přenesená",J229,0)</f>
        <v>0</v>
      </c>
      <c r="BH229" s="271">
        <f>IF(N229="sníž. přenesená",J229,0)</f>
        <v>0</v>
      </c>
      <c r="BI229" s="271">
        <f>IF(N229="nulová",J229,0)</f>
        <v>0</v>
      </c>
      <c r="BJ229" s="180" t="s">
        <v>82</v>
      </c>
      <c r="BK229" s="271">
        <f>ROUND(I229*H229,2)</f>
        <v>0</v>
      </c>
      <c r="BL229" s="180" t="s">
        <v>148</v>
      </c>
      <c r="BM229" s="270" t="s">
        <v>313</v>
      </c>
    </row>
    <row r="230" spans="1:65" s="190" customFormat="1">
      <c r="A230" s="187"/>
      <c r="B230" s="188"/>
      <c r="C230" s="187"/>
      <c r="D230" s="272" t="s">
        <v>150</v>
      </c>
      <c r="E230" s="187"/>
      <c r="F230" s="273" t="s">
        <v>314</v>
      </c>
      <c r="G230" s="187"/>
      <c r="H230" s="187"/>
      <c r="I230" s="86"/>
      <c r="J230" s="187"/>
      <c r="K230" s="187"/>
      <c r="L230" s="188"/>
      <c r="M230" s="274"/>
      <c r="N230" s="275"/>
      <c r="O230" s="267"/>
      <c r="P230" s="267"/>
      <c r="Q230" s="267"/>
      <c r="R230" s="267"/>
      <c r="S230" s="267"/>
      <c r="T230" s="276"/>
      <c r="U230" s="187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/>
      <c r="AT230" s="180" t="s">
        <v>150</v>
      </c>
      <c r="AU230" s="180" t="s">
        <v>84</v>
      </c>
    </row>
    <row r="231" spans="1:65" s="277" customFormat="1">
      <c r="B231" s="278"/>
      <c r="D231" s="279" t="s">
        <v>152</v>
      </c>
      <c r="E231" s="280" t="s">
        <v>3</v>
      </c>
      <c r="F231" s="281" t="s">
        <v>315</v>
      </c>
      <c r="H231" s="282">
        <v>0.18</v>
      </c>
      <c r="I231" s="87"/>
      <c r="L231" s="278"/>
      <c r="M231" s="283"/>
      <c r="N231" s="284"/>
      <c r="O231" s="284"/>
      <c r="P231" s="284"/>
      <c r="Q231" s="284"/>
      <c r="R231" s="284"/>
      <c r="S231" s="284"/>
      <c r="T231" s="285"/>
      <c r="AT231" s="280" t="s">
        <v>152</v>
      </c>
      <c r="AU231" s="280" t="s">
        <v>84</v>
      </c>
      <c r="AV231" s="277" t="s">
        <v>84</v>
      </c>
      <c r="AW231" s="277" t="s">
        <v>36</v>
      </c>
      <c r="AX231" s="277" t="s">
        <v>75</v>
      </c>
      <c r="AY231" s="280" t="s">
        <v>141</v>
      </c>
    </row>
    <row r="232" spans="1:65" s="277" customFormat="1">
      <c r="B232" s="278"/>
      <c r="D232" s="279" t="s">
        <v>152</v>
      </c>
      <c r="E232" s="280" t="s">
        <v>3</v>
      </c>
      <c r="F232" s="281" t="s">
        <v>316</v>
      </c>
      <c r="H232" s="282">
        <v>0.186</v>
      </c>
      <c r="I232" s="87"/>
      <c r="L232" s="278"/>
      <c r="M232" s="283"/>
      <c r="N232" s="284"/>
      <c r="O232" s="284"/>
      <c r="P232" s="284"/>
      <c r="Q232" s="284"/>
      <c r="R232" s="284"/>
      <c r="S232" s="284"/>
      <c r="T232" s="285"/>
      <c r="AT232" s="280" t="s">
        <v>152</v>
      </c>
      <c r="AU232" s="280" t="s">
        <v>84</v>
      </c>
      <c r="AV232" s="277" t="s">
        <v>84</v>
      </c>
      <c r="AW232" s="277" t="s">
        <v>36</v>
      </c>
      <c r="AX232" s="277" t="s">
        <v>75</v>
      </c>
      <c r="AY232" s="280" t="s">
        <v>141</v>
      </c>
    </row>
    <row r="233" spans="1:65" s="286" customFormat="1">
      <c r="B233" s="287"/>
      <c r="D233" s="279" t="s">
        <v>152</v>
      </c>
      <c r="E233" s="288" t="s">
        <v>3</v>
      </c>
      <c r="F233" s="289" t="s">
        <v>156</v>
      </c>
      <c r="H233" s="290">
        <v>0.36599999999999999</v>
      </c>
      <c r="I233" s="88"/>
      <c r="L233" s="287"/>
      <c r="M233" s="291"/>
      <c r="N233" s="292"/>
      <c r="O233" s="292"/>
      <c r="P233" s="292"/>
      <c r="Q233" s="292"/>
      <c r="R233" s="292"/>
      <c r="S233" s="292"/>
      <c r="T233" s="293"/>
      <c r="AT233" s="288" t="s">
        <v>152</v>
      </c>
      <c r="AU233" s="288" t="s">
        <v>84</v>
      </c>
      <c r="AV233" s="286" t="s">
        <v>148</v>
      </c>
      <c r="AW233" s="286" t="s">
        <v>36</v>
      </c>
      <c r="AX233" s="286" t="s">
        <v>82</v>
      </c>
      <c r="AY233" s="288" t="s">
        <v>141</v>
      </c>
    </row>
    <row r="234" spans="1:65" s="190" customFormat="1" ht="21.75" customHeight="1">
      <c r="A234" s="187"/>
      <c r="B234" s="188"/>
      <c r="C234" s="259" t="s">
        <v>317</v>
      </c>
      <c r="D234" s="259" t="s">
        <v>143</v>
      </c>
      <c r="E234" s="260" t="s">
        <v>318</v>
      </c>
      <c r="F234" s="261" t="s">
        <v>319</v>
      </c>
      <c r="G234" s="262" t="s">
        <v>191</v>
      </c>
      <c r="H234" s="263">
        <v>128.15700000000001</v>
      </c>
      <c r="I234" s="85"/>
      <c r="J234" s="264">
        <f>ROUND(I234*H234,2)</f>
        <v>0</v>
      </c>
      <c r="K234" s="261" t="s">
        <v>147</v>
      </c>
      <c r="L234" s="188"/>
      <c r="M234" s="265" t="s">
        <v>3</v>
      </c>
      <c r="N234" s="266" t="s">
        <v>46</v>
      </c>
      <c r="O234" s="267"/>
      <c r="P234" s="268">
        <f>O234*H234</f>
        <v>0</v>
      </c>
      <c r="Q234" s="268">
        <v>0</v>
      </c>
      <c r="R234" s="268">
        <f>Q234*H234</f>
        <v>0</v>
      </c>
      <c r="S234" s="268">
        <v>0</v>
      </c>
      <c r="T234" s="269">
        <f>S234*H234</f>
        <v>0</v>
      </c>
      <c r="U234" s="187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/>
      <c r="AR234" s="270" t="s">
        <v>148</v>
      </c>
      <c r="AT234" s="270" t="s">
        <v>143</v>
      </c>
      <c r="AU234" s="270" t="s">
        <v>84</v>
      </c>
      <c r="AY234" s="180" t="s">
        <v>141</v>
      </c>
      <c r="BE234" s="271">
        <f>IF(N234="základní",J234,0)</f>
        <v>0</v>
      </c>
      <c r="BF234" s="271">
        <f>IF(N234="snížená",J234,0)</f>
        <v>0</v>
      </c>
      <c r="BG234" s="271">
        <f>IF(N234="zákl. přenesená",J234,0)</f>
        <v>0</v>
      </c>
      <c r="BH234" s="271">
        <f>IF(N234="sníž. přenesená",J234,0)</f>
        <v>0</v>
      </c>
      <c r="BI234" s="271">
        <f>IF(N234="nulová",J234,0)</f>
        <v>0</v>
      </c>
      <c r="BJ234" s="180" t="s">
        <v>82</v>
      </c>
      <c r="BK234" s="271">
        <f>ROUND(I234*H234,2)</f>
        <v>0</v>
      </c>
      <c r="BL234" s="180" t="s">
        <v>148</v>
      </c>
      <c r="BM234" s="270" t="s">
        <v>320</v>
      </c>
    </row>
    <row r="235" spans="1:65" s="190" customFormat="1">
      <c r="A235" s="187"/>
      <c r="B235" s="188"/>
      <c r="C235" s="187"/>
      <c r="D235" s="272" t="s">
        <v>150</v>
      </c>
      <c r="E235" s="187"/>
      <c r="F235" s="273" t="s">
        <v>321</v>
      </c>
      <c r="G235" s="187"/>
      <c r="H235" s="187"/>
      <c r="I235" s="86"/>
      <c r="J235" s="187"/>
      <c r="K235" s="187"/>
      <c r="L235" s="188"/>
      <c r="M235" s="274"/>
      <c r="N235" s="275"/>
      <c r="O235" s="267"/>
      <c r="P235" s="267"/>
      <c r="Q235" s="267"/>
      <c r="R235" s="267"/>
      <c r="S235" s="267"/>
      <c r="T235" s="276"/>
      <c r="U235" s="187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/>
      <c r="AT235" s="180" t="s">
        <v>150</v>
      </c>
      <c r="AU235" s="180" t="s">
        <v>84</v>
      </c>
    </row>
    <row r="236" spans="1:65" s="277" customFormat="1">
      <c r="B236" s="278"/>
      <c r="D236" s="279" t="s">
        <v>152</v>
      </c>
      <c r="E236" s="280" t="s">
        <v>3</v>
      </c>
      <c r="F236" s="281" t="s">
        <v>322</v>
      </c>
      <c r="H236" s="282">
        <v>48.354999999999997</v>
      </c>
      <c r="I236" s="87"/>
      <c r="L236" s="278"/>
      <c r="M236" s="283"/>
      <c r="N236" s="284"/>
      <c r="O236" s="284"/>
      <c r="P236" s="284"/>
      <c r="Q236" s="284"/>
      <c r="R236" s="284"/>
      <c r="S236" s="284"/>
      <c r="T236" s="285"/>
      <c r="AT236" s="280" t="s">
        <v>152</v>
      </c>
      <c r="AU236" s="280" t="s">
        <v>84</v>
      </c>
      <c r="AV236" s="277" t="s">
        <v>84</v>
      </c>
      <c r="AW236" s="277" t="s">
        <v>36</v>
      </c>
      <c r="AX236" s="277" t="s">
        <v>75</v>
      </c>
      <c r="AY236" s="280" t="s">
        <v>141</v>
      </c>
    </row>
    <row r="237" spans="1:65" s="277" customFormat="1">
      <c r="B237" s="278"/>
      <c r="D237" s="279" t="s">
        <v>152</v>
      </c>
      <c r="E237" s="280" t="s">
        <v>3</v>
      </c>
      <c r="F237" s="281" t="s">
        <v>323</v>
      </c>
      <c r="H237" s="282">
        <v>79.802000000000007</v>
      </c>
      <c r="I237" s="87"/>
      <c r="L237" s="278"/>
      <c r="M237" s="283"/>
      <c r="N237" s="284"/>
      <c r="O237" s="284"/>
      <c r="P237" s="284"/>
      <c r="Q237" s="284"/>
      <c r="R237" s="284"/>
      <c r="S237" s="284"/>
      <c r="T237" s="285"/>
      <c r="AT237" s="280" t="s">
        <v>152</v>
      </c>
      <c r="AU237" s="280" t="s">
        <v>84</v>
      </c>
      <c r="AV237" s="277" t="s">
        <v>84</v>
      </c>
      <c r="AW237" s="277" t="s">
        <v>36</v>
      </c>
      <c r="AX237" s="277" t="s">
        <v>75</v>
      </c>
      <c r="AY237" s="280" t="s">
        <v>141</v>
      </c>
    </row>
    <row r="238" spans="1:65" s="286" customFormat="1">
      <c r="B238" s="287"/>
      <c r="D238" s="279" t="s">
        <v>152</v>
      </c>
      <c r="E238" s="288" t="s">
        <v>3</v>
      </c>
      <c r="F238" s="289" t="s">
        <v>156</v>
      </c>
      <c r="H238" s="290">
        <v>128.15700000000001</v>
      </c>
      <c r="I238" s="88"/>
      <c r="L238" s="287"/>
      <c r="M238" s="291"/>
      <c r="N238" s="292"/>
      <c r="O238" s="292"/>
      <c r="P238" s="292"/>
      <c r="Q238" s="292"/>
      <c r="R238" s="292"/>
      <c r="S238" s="292"/>
      <c r="T238" s="293"/>
      <c r="AT238" s="288" t="s">
        <v>152</v>
      </c>
      <c r="AU238" s="288" t="s">
        <v>84</v>
      </c>
      <c r="AV238" s="286" t="s">
        <v>148</v>
      </c>
      <c r="AW238" s="286" t="s">
        <v>36</v>
      </c>
      <c r="AX238" s="286" t="s">
        <v>82</v>
      </c>
      <c r="AY238" s="288" t="s">
        <v>141</v>
      </c>
    </row>
    <row r="239" spans="1:65" s="190" customFormat="1" ht="24.2" customHeight="1">
      <c r="A239" s="187"/>
      <c r="B239" s="188"/>
      <c r="C239" s="301" t="s">
        <v>324</v>
      </c>
      <c r="D239" s="301" t="s">
        <v>210</v>
      </c>
      <c r="E239" s="302" t="s">
        <v>325</v>
      </c>
      <c r="F239" s="303" t="s">
        <v>326</v>
      </c>
      <c r="G239" s="304" t="s">
        <v>191</v>
      </c>
      <c r="H239" s="305">
        <v>87.781999999999996</v>
      </c>
      <c r="I239" s="90"/>
      <c r="J239" s="306">
        <f>ROUND(I239*H239,2)</f>
        <v>0</v>
      </c>
      <c r="K239" s="303" t="s">
        <v>147</v>
      </c>
      <c r="L239" s="307"/>
      <c r="M239" s="308" t="s">
        <v>3</v>
      </c>
      <c r="N239" s="309" t="s">
        <v>46</v>
      </c>
      <c r="O239" s="267"/>
      <c r="P239" s="268">
        <f>O239*H239</f>
        <v>0</v>
      </c>
      <c r="Q239" s="268">
        <v>1.17E-2</v>
      </c>
      <c r="R239" s="268">
        <f>Q239*H239</f>
        <v>1.0270493999999999</v>
      </c>
      <c r="S239" s="268">
        <v>0</v>
      </c>
      <c r="T239" s="269">
        <f>S239*H239</f>
        <v>0</v>
      </c>
      <c r="U239" s="187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/>
      <c r="AR239" s="270" t="s">
        <v>203</v>
      </c>
      <c r="AT239" s="270" t="s">
        <v>210</v>
      </c>
      <c r="AU239" s="270" t="s">
        <v>84</v>
      </c>
      <c r="AY239" s="180" t="s">
        <v>141</v>
      </c>
      <c r="BE239" s="271">
        <f>IF(N239="základní",J239,0)</f>
        <v>0</v>
      </c>
      <c r="BF239" s="271">
        <f>IF(N239="snížená",J239,0)</f>
        <v>0</v>
      </c>
      <c r="BG239" s="271">
        <f>IF(N239="zákl. přenesená",J239,0)</f>
        <v>0</v>
      </c>
      <c r="BH239" s="271">
        <f>IF(N239="sníž. přenesená",J239,0)</f>
        <v>0</v>
      </c>
      <c r="BI239" s="271">
        <f>IF(N239="nulová",J239,0)</f>
        <v>0</v>
      </c>
      <c r="BJ239" s="180" t="s">
        <v>82</v>
      </c>
      <c r="BK239" s="271">
        <f>ROUND(I239*H239,2)</f>
        <v>0</v>
      </c>
      <c r="BL239" s="180" t="s">
        <v>148</v>
      </c>
      <c r="BM239" s="270" t="s">
        <v>327</v>
      </c>
    </row>
    <row r="240" spans="1:65" s="277" customFormat="1">
      <c r="B240" s="278"/>
      <c r="D240" s="279" t="s">
        <v>152</v>
      </c>
      <c r="E240" s="280" t="s">
        <v>3</v>
      </c>
      <c r="F240" s="281" t="s">
        <v>323</v>
      </c>
      <c r="H240" s="282">
        <v>79.802000000000007</v>
      </c>
      <c r="I240" s="87"/>
      <c r="L240" s="278"/>
      <c r="M240" s="283"/>
      <c r="N240" s="284"/>
      <c r="O240" s="284"/>
      <c r="P240" s="284"/>
      <c r="Q240" s="284"/>
      <c r="R240" s="284"/>
      <c r="S240" s="284"/>
      <c r="T240" s="285"/>
      <c r="AT240" s="280" t="s">
        <v>152</v>
      </c>
      <c r="AU240" s="280" t="s">
        <v>84</v>
      </c>
      <c r="AV240" s="277" t="s">
        <v>84</v>
      </c>
      <c r="AW240" s="277" t="s">
        <v>36</v>
      </c>
      <c r="AX240" s="277" t="s">
        <v>82</v>
      </c>
      <c r="AY240" s="280" t="s">
        <v>141</v>
      </c>
    </row>
    <row r="241" spans="1:65" s="277" customFormat="1">
      <c r="B241" s="278"/>
      <c r="D241" s="279" t="s">
        <v>152</v>
      </c>
      <c r="F241" s="281" t="s">
        <v>328</v>
      </c>
      <c r="H241" s="282">
        <v>87.781999999999996</v>
      </c>
      <c r="I241" s="87"/>
      <c r="L241" s="278"/>
      <c r="M241" s="283"/>
      <c r="N241" s="284"/>
      <c r="O241" s="284"/>
      <c r="P241" s="284"/>
      <c r="Q241" s="284"/>
      <c r="R241" s="284"/>
      <c r="S241" s="284"/>
      <c r="T241" s="285"/>
      <c r="AT241" s="280" t="s">
        <v>152</v>
      </c>
      <c r="AU241" s="280" t="s">
        <v>84</v>
      </c>
      <c r="AV241" s="277" t="s">
        <v>84</v>
      </c>
      <c r="AW241" s="277" t="s">
        <v>4</v>
      </c>
      <c r="AX241" s="277" t="s">
        <v>82</v>
      </c>
      <c r="AY241" s="280" t="s">
        <v>141</v>
      </c>
    </row>
    <row r="242" spans="1:65" s="190" customFormat="1" ht="24.2" customHeight="1">
      <c r="A242" s="187"/>
      <c r="B242" s="188"/>
      <c r="C242" s="301" t="s">
        <v>329</v>
      </c>
      <c r="D242" s="301" t="s">
        <v>210</v>
      </c>
      <c r="E242" s="302" t="s">
        <v>330</v>
      </c>
      <c r="F242" s="303" t="s">
        <v>331</v>
      </c>
      <c r="G242" s="304" t="s">
        <v>191</v>
      </c>
      <c r="H242" s="305">
        <v>53.191000000000003</v>
      </c>
      <c r="I242" s="90"/>
      <c r="J242" s="306">
        <f>ROUND(I242*H242,2)</f>
        <v>0</v>
      </c>
      <c r="K242" s="303" t="s">
        <v>147</v>
      </c>
      <c r="L242" s="307"/>
      <c r="M242" s="308" t="s">
        <v>3</v>
      </c>
      <c r="N242" s="309" t="s">
        <v>46</v>
      </c>
      <c r="O242" s="267"/>
      <c r="P242" s="268">
        <f>O242*H242</f>
        <v>0</v>
      </c>
      <c r="Q242" s="268">
        <v>2.1000000000000001E-2</v>
      </c>
      <c r="R242" s="268">
        <f>Q242*H242</f>
        <v>1.1170110000000002</v>
      </c>
      <c r="S242" s="268">
        <v>0</v>
      </c>
      <c r="T242" s="269">
        <f>S242*H242</f>
        <v>0</v>
      </c>
      <c r="U242" s="187"/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/>
      <c r="AR242" s="270" t="s">
        <v>203</v>
      </c>
      <c r="AT242" s="270" t="s">
        <v>210</v>
      </c>
      <c r="AU242" s="270" t="s">
        <v>84</v>
      </c>
      <c r="AY242" s="180" t="s">
        <v>141</v>
      </c>
      <c r="BE242" s="271">
        <f>IF(N242="základní",J242,0)</f>
        <v>0</v>
      </c>
      <c r="BF242" s="271">
        <f>IF(N242="snížená",J242,0)</f>
        <v>0</v>
      </c>
      <c r="BG242" s="271">
        <f>IF(N242="zákl. přenesená",J242,0)</f>
        <v>0</v>
      </c>
      <c r="BH242" s="271">
        <f>IF(N242="sníž. přenesená",J242,0)</f>
        <v>0</v>
      </c>
      <c r="BI242" s="271">
        <f>IF(N242="nulová",J242,0)</f>
        <v>0</v>
      </c>
      <c r="BJ242" s="180" t="s">
        <v>82</v>
      </c>
      <c r="BK242" s="271">
        <f>ROUND(I242*H242,2)</f>
        <v>0</v>
      </c>
      <c r="BL242" s="180" t="s">
        <v>148</v>
      </c>
      <c r="BM242" s="270" t="s">
        <v>332</v>
      </c>
    </row>
    <row r="243" spans="1:65" s="277" customFormat="1">
      <c r="B243" s="278"/>
      <c r="D243" s="279" t="s">
        <v>152</v>
      </c>
      <c r="E243" s="280" t="s">
        <v>3</v>
      </c>
      <c r="F243" s="281" t="s">
        <v>322</v>
      </c>
      <c r="H243" s="282">
        <v>48.354999999999997</v>
      </c>
      <c r="I243" s="87"/>
      <c r="L243" s="278"/>
      <c r="M243" s="283"/>
      <c r="N243" s="284"/>
      <c r="O243" s="284"/>
      <c r="P243" s="284"/>
      <c r="Q243" s="284"/>
      <c r="R243" s="284"/>
      <c r="S243" s="284"/>
      <c r="T243" s="285"/>
      <c r="AT243" s="280" t="s">
        <v>152</v>
      </c>
      <c r="AU243" s="280" t="s">
        <v>84</v>
      </c>
      <c r="AV243" s="277" t="s">
        <v>84</v>
      </c>
      <c r="AW243" s="277" t="s">
        <v>36</v>
      </c>
      <c r="AX243" s="277" t="s">
        <v>82</v>
      </c>
      <c r="AY243" s="280" t="s">
        <v>141</v>
      </c>
    </row>
    <row r="244" spans="1:65" s="277" customFormat="1">
      <c r="B244" s="278"/>
      <c r="D244" s="279" t="s">
        <v>152</v>
      </c>
      <c r="F244" s="281" t="s">
        <v>333</v>
      </c>
      <c r="H244" s="282">
        <v>53.191000000000003</v>
      </c>
      <c r="I244" s="87"/>
      <c r="L244" s="278"/>
      <c r="M244" s="283"/>
      <c r="N244" s="284"/>
      <c r="O244" s="284"/>
      <c r="P244" s="284"/>
      <c r="Q244" s="284"/>
      <c r="R244" s="284"/>
      <c r="S244" s="284"/>
      <c r="T244" s="285"/>
      <c r="AT244" s="280" t="s">
        <v>152</v>
      </c>
      <c r="AU244" s="280" t="s">
        <v>84</v>
      </c>
      <c r="AV244" s="277" t="s">
        <v>84</v>
      </c>
      <c r="AW244" s="277" t="s">
        <v>4</v>
      </c>
      <c r="AX244" s="277" t="s">
        <v>82</v>
      </c>
      <c r="AY244" s="280" t="s">
        <v>141</v>
      </c>
    </row>
    <row r="245" spans="1:65" s="190" customFormat="1" ht="24.2" customHeight="1">
      <c r="A245" s="187"/>
      <c r="B245" s="188"/>
      <c r="C245" s="259" t="s">
        <v>334</v>
      </c>
      <c r="D245" s="259" t="s">
        <v>143</v>
      </c>
      <c r="E245" s="260" t="s">
        <v>335</v>
      </c>
      <c r="F245" s="261" t="s">
        <v>336</v>
      </c>
      <c r="G245" s="262" t="s">
        <v>191</v>
      </c>
      <c r="H245" s="263">
        <v>13.103999999999999</v>
      </c>
      <c r="I245" s="85"/>
      <c r="J245" s="264">
        <f>ROUND(I245*H245,2)</f>
        <v>0</v>
      </c>
      <c r="K245" s="261" t="s">
        <v>3</v>
      </c>
      <c r="L245" s="188"/>
      <c r="M245" s="265" t="s">
        <v>3</v>
      </c>
      <c r="N245" s="266" t="s">
        <v>46</v>
      </c>
      <c r="O245" s="267"/>
      <c r="P245" s="268">
        <f>O245*H245</f>
        <v>0</v>
      </c>
      <c r="Q245" s="268">
        <v>0.22241</v>
      </c>
      <c r="R245" s="268">
        <f>Q245*H245</f>
        <v>2.9144606399999997</v>
      </c>
      <c r="S245" s="268">
        <v>0</v>
      </c>
      <c r="T245" s="269">
        <f>S245*H245</f>
        <v>0</v>
      </c>
      <c r="U245" s="187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/>
      <c r="AR245" s="270" t="s">
        <v>148</v>
      </c>
      <c r="AT245" s="270" t="s">
        <v>143</v>
      </c>
      <c r="AU245" s="270" t="s">
        <v>84</v>
      </c>
      <c r="AY245" s="180" t="s">
        <v>141</v>
      </c>
      <c r="BE245" s="271">
        <f>IF(N245="základní",J245,0)</f>
        <v>0</v>
      </c>
      <c r="BF245" s="271">
        <f>IF(N245="snížená",J245,0)</f>
        <v>0</v>
      </c>
      <c r="BG245" s="271">
        <f>IF(N245="zákl. přenesená",J245,0)</f>
        <v>0</v>
      </c>
      <c r="BH245" s="271">
        <f>IF(N245="sníž. přenesená",J245,0)</f>
        <v>0</v>
      </c>
      <c r="BI245" s="271">
        <f>IF(N245="nulová",J245,0)</f>
        <v>0</v>
      </c>
      <c r="BJ245" s="180" t="s">
        <v>82</v>
      </c>
      <c r="BK245" s="271">
        <f>ROUND(I245*H245,2)</f>
        <v>0</v>
      </c>
      <c r="BL245" s="180" t="s">
        <v>148</v>
      </c>
      <c r="BM245" s="270" t="s">
        <v>337</v>
      </c>
    </row>
    <row r="246" spans="1:65" s="277" customFormat="1">
      <c r="B246" s="278"/>
      <c r="D246" s="279" t="s">
        <v>152</v>
      </c>
      <c r="E246" s="280" t="s">
        <v>3</v>
      </c>
      <c r="F246" s="281" t="s">
        <v>338</v>
      </c>
      <c r="H246" s="282">
        <v>13.103999999999999</v>
      </c>
      <c r="I246" s="87"/>
      <c r="L246" s="278"/>
      <c r="M246" s="283"/>
      <c r="N246" s="284"/>
      <c r="O246" s="284"/>
      <c r="P246" s="284"/>
      <c r="Q246" s="284"/>
      <c r="R246" s="284"/>
      <c r="S246" s="284"/>
      <c r="T246" s="285"/>
      <c r="AT246" s="280" t="s">
        <v>152</v>
      </c>
      <c r="AU246" s="280" t="s">
        <v>84</v>
      </c>
      <c r="AV246" s="277" t="s">
        <v>84</v>
      </c>
      <c r="AW246" s="277" t="s">
        <v>36</v>
      </c>
      <c r="AX246" s="277" t="s">
        <v>82</v>
      </c>
      <c r="AY246" s="280" t="s">
        <v>141</v>
      </c>
    </row>
    <row r="247" spans="1:65" s="190" customFormat="1" ht="24.2" customHeight="1">
      <c r="A247" s="187"/>
      <c r="B247" s="188"/>
      <c r="C247" s="259" t="s">
        <v>339</v>
      </c>
      <c r="D247" s="259" t="s">
        <v>143</v>
      </c>
      <c r="E247" s="260" t="s">
        <v>340</v>
      </c>
      <c r="F247" s="261" t="s">
        <v>341</v>
      </c>
      <c r="G247" s="262" t="s">
        <v>191</v>
      </c>
      <c r="H247" s="263">
        <v>47.607999999999997</v>
      </c>
      <c r="I247" s="85"/>
      <c r="J247" s="264">
        <f>ROUND(I247*H247,2)</f>
        <v>0</v>
      </c>
      <c r="K247" s="261" t="s">
        <v>3</v>
      </c>
      <c r="L247" s="188"/>
      <c r="M247" s="265" t="s">
        <v>3</v>
      </c>
      <c r="N247" s="266" t="s">
        <v>46</v>
      </c>
      <c r="O247" s="267"/>
      <c r="P247" s="268">
        <f>O247*H247</f>
        <v>0</v>
      </c>
      <c r="Q247" s="268">
        <v>0.29232999999999998</v>
      </c>
      <c r="R247" s="268">
        <f>Q247*H247</f>
        <v>13.917246639999998</v>
      </c>
      <c r="S247" s="268">
        <v>0</v>
      </c>
      <c r="T247" s="269">
        <f>S247*H247</f>
        <v>0</v>
      </c>
      <c r="U247" s="187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/>
      <c r="AR247" s="270" t="s">
        <v>148</v>
      </c>
      <c r="AT247" s="270" t="s">
        <v>143</v>
      </c>
      <c r="AU247" s="270" t="s">
        <v>84</v>
      </c>
      <c r="AY247" s="180" t="s">
        <v>141</v>
      </c>
      <c r="BE247" s="271">
        <f>IF(N247="základní",J247,0)</f>
        <v>0</v>
      </c>
      <c r="BF247" s="271">
        <f>IF(N247="snížená",J247,0)</f>
        <v>0</v>
      </c>
      <c r="BG247" s="271">
        <f>IF(N247="zákl. přenesená",J247,0)</f>
        <v>0</v>
      </c>
      <c r="BH247" s="271">
        <f>IF(N247="sníž. přenesená",J247,0)</f>
        <v>0</v>
      </c>
      <c r="BI247" s="271">
        <f>IF(N247="nulová",J247,0)</f>
        <v>0</v>
      </c>
      <c r="BJ247" s="180" t="s">
        <v>82</v>
      </c>
      <c r="BK247" s="271">
        <f>ROUND(I247*H247,2)</f>
        <v>0</v>
      </c>
      <c r="BL247" s="180" t="s">
        <v>148</v>
      </c>
      <c r="BM247" s="270" t="s">
        <v>342</v>
      </c>
    </row>
    <row r="248" spans="1:65" s="277" customFormat="1">
      <c r="B248" s="278"/>
      <c r="D248" s="279" t="s">
        <v>152</v>
      </c>
      <c r="E248" s="280" t="s">
        <v>3</v>
      </c>
      <c r="F248" s="281" t="s">
        <v>343</v>
      </c>
      <c r="H248" s="282">
        <v>47.607999999999997</v>
      </c>
      <c r="I248" s="87"/>
      <c r="L248" s="278"/>
      <c r="M248" s="283"/>
      <c r="N248" s="284"/>
      <c r="O248" s="284"/>
      <c r="P248" s="284"/>
      <c r="Q248" s="284"/>
      <c r="R248" s="284"/>
      <c r="S248" s="284"/>
      <c r="T248" s="285"/>
      <c r="AT248" s="280" t="s">
        <v>152</v>
      </c>
      <c r="AU248" s="280" t="s">
        <v>84</v>
      </c>
      <c r="AV248" s="277" t="s">
        <v>84</v>
      </c>
      <c r="AW248" s="277" t="s">
        <v>36</v>
      </c>
      <c r="AX248" s="277" t="s">
        <v>82</v>
      </c>
      <c r="AY248" s="280" t="s">
        <v>141</v>
      </c>
    </row>
    <row r="249" spans="1:65" s="190" customFormat="1" ht="24.2" customHeight="1">
      <c r="A249" s="187"/>
      <c r="B249" s="188"/>
      <c r="C249" s="259" t="s">
        <v>344</v>
      </c>
      <c r="D249" s="259" t="s">
        <v>143</v>
      </c>
      <c r="E249" s="260" t="s">
        <v>345</v>
      </c>
      <c r="F249" s="261" t="s">
        <v>346</v>
      </c>
      <c r="G249" s="262" t="s">
        <v>191</v>
      </c>
      <c r="H249" s="263">
        <v>15.733000000000001</v>
      </c>
      <c r="I249" s="85"/>
      <c r="J249" s="264">
        <f>ROUND(I249*H249,2)</f>
        <v>0</v>
      </c>
      <c r="K249" s="261" t="s">
        <v>3</v>
      </c>
      <c r="L249" s="188"/>
      <c r="M249" s="265" t="s">
        <v>3</v>
      </c>
      <c r="N249" s="266" t="s">
        <v>46</v>
      </c>
      <c r="O249" s="267"/>
      <c r="P249" s="268">
        <f>O249*H249</f>
        <v>0</v>
      </c>
      <c r="Q249" s="268">
        <v>0.22241</v>
      </c>
      <c r="R249" s="268">
        <f>Q249*H249</f>
        <v>3.4991765300000002</v>
      </c>
      <c r="S249" s="268">
        <v>0</v>
      </c>
      <c r="T249" s="269">
        <f>S249*H249</f>
        <v>0</v>
      </c>
      <c r="U249" s="187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/>
      <c r="AR249" s="270" t="s">
        <v>148</v>
      </c>
      <c r="AT249" s="270" t="s">
        <v>143</v>
      </c>
      <c r="AU249" s="270" t="s">
        <v>84</v>
      </c>
      <c r="AY249" s="180" t="s">
        <v>141</v>
      </c>
      <c r="BE249" s="271">
        <f>IF(N249="základní",J249,0)</f>
        <v>0</v>
      </c>
      <c r="BF249" s="271">
        <f>IF(N249="snížená",J249,0)</f>
        <v>0</v>
      </c>
      <c r="BG249" s="271">
        <f>IF(N249="zákl. přenesená",J249,0)</f>
        <v>0</v>
      </c>
      <c r="BH249" s="271">
        <f>IF(N249="sníž. přenesená",J249,0)</f>
        <v>0</v>
      </c>
      <c r="BI249" s="271">
        <f>IF(N249="nulová",J249,0)</f>
        <v>0</v>
      </c>
      <c r="BJ249" s="180" t="s">
        <v>82</v>
      </c>
      <c r="BK249" s="271">
        <f>ROUND(I249*H249,2)</f>
        <v>0</v>
      </c>
      <c r="BL249" s="180" t="s">
        <v>148</v>
      </c>
      <c r="BM249" s="270" t="s">
        <v>347</v>
      </c>
    </row>
    <row r="250" spans="1:65" s="277" customFormat="1">
      <c r="B250" s="278"/>
      <c r="D250" s="279" t="s">
        <v>152</v>
      </c>
      <c r="E250" s="280" t="s">
        <v>3</v>
      </c>
      <c r="F250" s="281" t="s">
        <v>348</v>
      </c>
      <c r="H250" s="282">
        <v>15.733000000000001</v>
      </c>
      <c r="I250" s="87"/>
      <c r="L250" s="278"/>
      <c r="M250" s="283"/>
      <c r="N250" s="284"/>
      <c r="O250" s="284"/>
      <c r="P250" s="284"/>
      <c r="Q250" s="284"/>
      <c r="R250" s="284"/>
      <c r="S250" s="284"/>
      <c r="T250" s="285"/>
      <c r="AT250" s="280" t="s">
        <v>152</v>
      </c>
      <c r="AU250" s="280" t="s">
        <v>84</v>
      </c>
      <c r="AV250" s="277" t="s">
        <v>84</v>
      </c>
      <c r="AW250" s="277" t="s">
        <v>36</v>
      </c>
      <c r="AX250" s="277" t="s">
        <v>82</v>
      </c>
      <c r="AY250" s="280" t="s">
        <v>141</v>
      </c>
    </row>
    <row r="251" spans="1:65" s="190" customFormat="1" ht="24.2" customHeight="1">
      <c r="A251" s="187"/>
      <c r="B251" s="188"/>
      <c r="C251" s="259" t="s">
        <v>349</v>
      </c>
      <c r="D251" s="259" t="s">
        <v>143</v>
      </c>
      <c r="E251" s="260" t="s">
        <v>350</v>
      </c>
      <c r="F251" s="261" t="s">
        <v>351</v>
      </c>
      <c r="G251" s="262" t="s">
        <v>191</v>
      </c>
      <c r="H251" s="263">
        <v>87.968999999999994</v>
      </c>
      <c r="I251" s="85"/>
      <c r="J251" s="264">
        <f>ROUND(I251*H251,2)</f>
        <v>0</v>
      </c>
      <c r="K251" s="261" t="s">
        <v>3</v>
      </c>
      <c r="L251" s="188"/>
      <c r="M251" s="265" t="s">
        <v>3</v>
      </c>
      <c r="N251" s="266" t="s">
        <v>46</v>
      </c>
      <c r="O251" s="267"/>
      <c r="P251" s="268">
        <f>O251*H251</f>
        <v>0</v>
      </c>
      <c r="Q251" s="268">
        <v>0.35283999999999999</v>
      </c>
      <c r="R251" s="268">
        <f>Q251*H251</f>
        <v>31.038981959999997</v>
      </c>
      <c r="S251" s="268">
        <v>0</v>
      </c>
      <c r="T251" s="269">
        <f>S251*H251</f>
        <v>0</v>
      </c>
      <c r="U251" s="187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/>
      <c r="AR251" s="270" t="s">
        <v>148</v>
      </c>
      <c r="AT251" s="270" t="s">
        <v>143</v>
      </c>
      <c r="AU251" s="270" t="s">
        <v>84</v>
      </c>
      <c r="AY251" s="180" t="s">
        <v>141</v>
      </c>
      <c r="BE251" s="271">
        <f>IF(N251="základní",J251,0)</f>
        <v>0</v>
      </c>
      <c r="BF251" s="271">
        <f>IF(N251="snížená",J251,0)</f>
        <v>0</v>
      </c>
      <c r="BG251" s="271">
        <f>IF(N251="zákl. přenesená",J251,0)</f>
        <v>0</v>
      </c>
      <c r="BH251" s="271">
        <f>IF(N251="sníž. přenesená",J251,0)</f>
        <v>0</v>
      </c>
      <c r="BI251" s="271">
        <f>IF(N251="nulová",J251,0)</f>
        <v>0</v>
      </c>
      <c r="BJ251" s="180" t="s">
        <v>82</v>
      </c>
      <c r="BK251" s="271">
        <f>ROUND(I251*H251,2)</f>
        <v>0</v>
      </c>
      <c r="BL251" s="180" t="s">
        <v>148</v>
      </c>
      <c r="BM251" s="270" t="s">
        <v>352</v>
      </c>
    </row>
    <row r="252" spans="1:65" s="277" customFormat="1">
      <c r="B252" s="278"/>
      <c r="D252" s="279" t="s">
        <v>152</v>
      </c>
      <c r="E252" s="280" t="s">
        <v>3</v>
      </c>
      <c r="F252" s="281" t="s">
        <v>353</v>
      </c>
      <c r="H252" s="282">
        <v>87.968999999999994</v>
      </c>
      <c r="I252" s="87"/>
      <c r="L252" s="278"/>
      <c r="M252" s="283"/>
      <c r="N252" s="284"/>
      <c r="O252" s="284"/>
      <c r="P252" s="284"/>
      <c r="Q252" s="284"/>
      <c r="R252" s="284"/>
      <c r="S252" s="284"/>
      <c r="T252" s="285"/>
      <c r="AT252" s="280" t="s">
        <v>152</v>
      </c>
      <c r="AU252" s="280" t="s">
        <v>84</v>
      </c>
      <c r="AV252" s="277" t="s">
        <v>84</v>
      </c>
      <c r="AW252" s="277" t="s">
        <v>36</v>
      </c>
      <c r="AX252" s="277" t="s">
        <v>82</v>
      </c>
      <c r="AY252" s="280" t="s">
        <v>141</v>
      </c>
    </row>
    <row r="253" spans="1:65" s="190" customFormat="1" ht="24.2" customHeight="1">
      <c r="A253" s="187"/>
      <c r="B253" s="188"/>
      <c r="C253" s="259" t="s">
        <v>354</v>
      </c>
      <c r="D253" s="259" t="s">
        <v>143</v>
      </c>
      <c r="E253" s="260" t="s">
        <v>355</v>
      </c>
      <c r="F253" s="261" t="s">
        <v>356</v>
      </c>
      <c r="G253" s="262" t="s">
        <v>306</v>
      </c>
      <c r="H253" s="263">
        <v>3.2</v>
      </c>
      <c r="I253" s="85"/>
      <c r="J253" s="264">
        <f>ROUND(I253*H253,2)</f>
        <v>0</v>
      </c>
      <c r="K253" s="261" t="s">
        <v>3</v>
      </c>
      <c r="L253" s="188"/>
      <c r="M253" s="265" t="s">
        <v>3</v>
      </c>
      <c r="N253" s="266" t="s">
        <v>46</v>
      </c>
      <c r="O253" s="267"/>
      <c r="P253" s="268">
        <f>O253*H253</f>
        <v>0</v>
      </c>
      <c r="Q253" s="268">
        <v>0.11043227</v>
      </c>
      <c r="R253" s="268">
        <f>Q253*H253</f>
        <v>0.35338326400000003</v>
      </c>
      <c r="S253" s="268">
        <v>0</v>
      </c>
      <c r="T253" s="269">
        <f>S253*H253</f>
        <v>0</v>
      </c>
      <c r="U253" s="187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/>
      <c r="AR253" s="270" t="s">
        <v>148</v>
      </c>
      <c r="AT253" s="270" t="s">
        <v>143</v>
      </c>
      <c r="AU253" s="270" t="s">
        <v>84</v>
      </c>
      <c r="AY253" s="180" t="s">
        <v>141</v>
      </c>
      <c r="BE253" s="271">
        <f>IF(N253="základní",J253,0)</f>
        <v>0</v>
      </c>
      <c r="BF253" s="271">
        <f>IF(N253="snížená",J253,0)</f>
        <v>0</v>
      </c>
      <c r="BG253" s="271">
        <f>IF(N253="zákl. přenesená",J253,0)</f>
        <v>0</v>
      </c>
      <c r="BH253" s="271">
        <f>IF(N253="sníž. přenesená",J253,0)</f>
        <v>0</v>
      </c>
      <c r="BI253" s="271">
        <f>IF(N253="nulová",J253,0)</f>
        <v>0</v>
      </c>
      <c r="BJ253" s="180" t="s">
        <v>82</v>
      </c>
      <c r="BK253" s="271">
        <f>ROUND(I253*H253,2)</f>
        <v>0</v>
      </c>
      <c r="BL253" s="180" t="s">
        <v>148</v>
      </c>
      <c r="BM253" s="270" t="s">
        <v>357</v>
      </c>
    </row>
    <row r="254" spans="1:65" s="277" customFormat="1">
      <c r="B254" s="278"/>
      <c r="D254" s="279" t="s">
        <v>152</v>
      </c>
      <c r="E254" s="280" t="s">
        <v>3</v>
      </c>
      <c r="F254" s="281" t="s">
        <v>358</v>
      </c>
      <c r="H254" s="282">
        <v>3.2</v>
      </c>
      <c r="I254" s="87"/>
      <c r="L254" s="278"/>
      <c r="M254" s="283"/>
      <c r="N254" s="284"/>
      <c r="O254" s="284"/>
      <c r="P254" s="284"/>
      <c r="Q254" s="284"/>
      <c r="R254" s="284"/>
      <c r="S254" s="284"/>
      <c r="T254" s="285"/>
      <c r="AT254" s="280" t="s">
        <v>152</v>
      </c>
      <c r="AU254" s="280" t="s">
        <v>84</v>
      </c>
      <c r="AV254" s="277" t="s">
        <v>84</v>
      </c>
      <c r="AW254" s="277" t="s">
        <v>36</v>
      </c>
      <c r="AX254" s="277" t="s">
        <v>82</v>
      </c>
      <c r="AY254" s="280" t="s">
        <v>141</v>
      </c>
    </row>
    <row r="255" spans="1:65" s="190" customFormat="1" ht="24.2" customHeight="1">
      <c r="A255" s="187"/>
      <c r="B255" s="188"/>
      <c r="C255" s="259" t="s">
        <v>359</v>
      </c>
      <c r="D255" s="259" t="s">
        <v>143</v>
      </c>
      <c r="E255" s="260" t="s">
        <v>360</v>
      </c>
      <c r="F255" s="261" t="s">
        <v>361</v>
      </c>
      <c r="G255" s="262" t="s">
        <v>306</v>
      </c>
      <c r="H255" s="263">
        <v>21.457000000000001</v>
      </c>
      <c r="I255" s="85"/>
      <c r="J255" s="264">
        <f>ROUND(I255*H255,2)</f>
        <v>0</v>
      </c>
      <c r="K255" s="261" t="s">
        <v>3</v>
      </c>
      <c r="L255" s="188"/>
      <c r="M255" s="265" t="s">
        <v>3</v>
      </c>
      <c r="N255" s="266" t="s">
        <v>46</v>
      </c>
      <c r="O255" s="267"/>
      <c r="P255" s="268">
        <f>O255*H255</f>
        <v>0</v>
      </c>
      <c r="Q255" s="268">
        <v>0.13838990000000001</v>
      </c>
      <c r="R255" s="268">
        <f>Q255*H255</f>
        <v>2.9694320843000002</v>
      </c>
      <c r="S255" s="268">
        <v>0</v>
      </c>
      <c r="T255" s="269">
        <f>S255*H255</f>
        <v>0</v>
      </c>
      <c r="U255" s="187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/>
      <c r="AR255" s="270" t="s">
        <v>148</v>
      </c>
      <c r="AT255" s="270" t="s">
        <v>143</v>
      </c>
      <c r="AU255" s="270" t="s">
        <v>84</v>
      </c>
      <c r="AY255" s="180" t="s">
        <v>141</v>
      </c>
      <c r="BE255" s="271">
        <f>IF(N255="základní",J255,0)</f>
        <v>0</v>
      </c>
      <c r="BF255" s="271">
        <f>IF(N255="snížená",J255,0)</f>
        <v>0</v>
      </c>
      <c r="BG255" s="271">
        <f>IF(N255="zákl. přenesená",J255,0)</f>
        <v>0</v>
      </c>
      <c r="BH255" s="271">
        <f>IF(N255="sníž. přenesená",J255,0)</f>
        <v>0</v>
      </c>
      <c r="BI255" s="271">
        <f>IF(N255="nulová",J255,0)</f>
        <v>0</v>
      </c>
      <c r="BJ255" s="180" t="s">
        <v>82</v>
      </c>
      <c r="BK255" s="271">
        <f>ROUND(I255*H255,2)</f>
        <v>0</v>
      </c>
      <c r="BL255" s="180" t="s">
        <v>148</v>
      </c>
      <c r="BM255" s="270" t="s">
        <v>362</v>
      </c>
    </row>
    <row r="256" spans="1:65" s="277" customFormat="1">
      <c r="B256" s="278"/>
      <c r="D256" s="279" t="s">
        <v>152</v>
      </c>
      <c r="E256" s="280" t="s">
        <v>3</v>
      </c>
      <c r="F256" s="281" t="s">
        <v>363</v>
      </c>
      <c r="H256" s="282">
        <v>21.457000000000001</v>
      </c>
      <c r="I256" s="87"/>
      <c r="L256" s="278"/>
      <c r="M256" s="283"/>
      <c r="N256" s="284"/>
      <c r="O256" s="284"/>
      <c r="P256" s="284"/>
      <c r="Q256" s="284"/>
      <c r="R256" s="284"/>
      <c r="S256" s="284"/>
      <c r="T256" s="285"/>
      <c r="AT256" s="280" t="s">
        <v>152</v>
      </c>
      <c r="AU256" s="280" t="s">
        <v>84</v>
      </c>
      <c r="AV256" s="277" t="s">
        <v>84</v>
      </c>
      <c r="AW256" s="277" t="s">
        <v>36</v>
      </c>
      <c r="AX256" s="277" t="s">
        <v>82</v>
      </c>
      <c r="AY256" s="280" t="s">
        <v>141</v>
      </c>
    </row>
    <row r="257" spans="1:65" s="190" customFormat="1" ht="24.2" customHeight="1">
      <c r="A257" s="187"/>
      <c r="B257" s="188"/>
      <c r="C257" s="259" t="s">
        <v>364</v>
      </c>
      <c r="D257" s="259" t="s">
        <v>143</v>
      </c>
      <c r="E257" s="260" t="s">
        <v>365</v>
      </c>
      <c r="F257" s="261" t="s">
        <v>366</v>
      </c>
      <c r="G257" s="262" t="s">
        <v>306</v>
      </c>
      <c r="H257" s="263">
        <v>25.67</v>
      </c>
      <c r="I257" s="85"/>
      <c r="J257" s="264">
        <f>ROUND(I257*H257,2)</f>
        <v>0</v>
      </c>
      <c r="K257" s="261" t="s">
        <v>3</v>
      </c>
      <c r="L257" s="188"/>
      <c r="M257" s="265" t="s">
        <v>3</v>
      </c>
      <c r="N257" s="266" t="s">
        <v>46</v>
      </c>
      <c r="O257" s="267"/>
      <c r="P257" s="268">
        <f>O257*H257</f>
        <v>0</v>
      </c>
      <c r="Q257" s="268">
        <v>0.1548699</v>
      </c>
      <c r="R257" s="268">
        <f>Q257*H257</f>
        <v>3.9755103330000003</v>
      </c>
      <c r="S257" s="268">
        <v>0</v>
      </c>
      <c r="T257" s="269">
        <f>S257*H257</f>
        <v>0</v>
      </c>
      <c r="U257" s="187"/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/>
      <c r="AR257" s="270" t="s">
        <v>148</v>
      </c>
      <c r="AT257" s="270" t="s">
        <v>143</v>
      </c>
      <c r="AU257" s="270" t="s">
        <v>84</v>
      </c>
      <c r="AY257" s="180" t="s">
        <v>141</v>
      </c>
      <c r="BE257" s="271">
        <f>IF(N257="základní",J257,0)</f>
        <v>0</v>
      </c>
      <c r="BF257" s="271">
        <f>IF(N257="snížená",J257,0)</f>
        <v>0</v>
      </c>
      <c r="BG257" s="271">
        <f>IF(N257="zákl. přenesená",J257,0)</f>
        <v>0</v>
      </c>
      <c r="BH257" s="271">
        <f>IF(N257="sníž. přenesená",J257,0)</f>
        <v>0</v>
      </c>
      <c r="BI257" s="271">
        <f>IF(N257="nulová",J257,0)</f>
        <v>0</v>
      </c>
      <c r="BJ257" s="180" t="s">
        <v>82</v>
      </c>
      <c r="BK257" s="271">
        <f>ROUND(I257*H257,2)</f>
        <v>0</v>
      </c>
      <c r="BL257" s="180" t="s">
        <v>148</v>
      </c>
      <c r="BM257" s="270" t="s">
        <v>367</v>
      </c>
    </row>
    <row r="258" spans="1:65" s="277" customFormat="1">
      <c r="B258" s="278"/>
      <c r="D258" s="279" t="s">
        <v>152</v>
      </c>
      <c r="E258" s="280" t="s">
        <v>3</v>
      </c>
      <c r="F258" s="281" t="s">
        <v>368</v>
      </c>
      <c r="H258" s="282">
        <v>25.67</v>
      </c>
      <c r="I258" s="87"/>
      <c r="L258" s="278"/>
      <c r="M258" s="283"/>
      <c r="N258" s="284"/>
      <c r="O258" s="284"/>
      <c r="P258" s="284"/>
      <c r="Q258" s="284"/>
      <c r="R258" s="284"/>
      <c r="S258" s="284"/>
      <c r="T258" s="285"/>
      <c r="AT258" s="280" t="s">
        <v>152</v>
      </c>
      <c r="AU258" s="280" t="s">
        <v>84</v>
      </c>
      <c r="AV258" s="277" t="s">
        <v>84</v>
      </c>
      <c r="AW258" s="277" t="s">
        <v>36</v>
      </c>
      <c r="AX258" s="277" t="s">
        <v>82</v>
      </c>
      <c r="AY258" s="280" t="s">
        <v>141</v>
      </c>
    </row>
    <row r="259" spans="1:65" s="246" customFormat="1" ht="22.9" customHeight="1">
      <c r="B259" s="247"/>
      <c r="D259" s="248" t="s">
        <v>74</v>
      </c>
      <c r="E259" s="257" t="s">
        <v>148</v>
      </c>
      <c r="F259" s="257" t="s">
        <v>369</v>
      </c>
      <c r="I259" s="84"/>
      <c r="J259" s="258">
        <f>BK259</f>
        <v>0</v>
      </c>
      <c r="L259" s="247"/>
      <c r="M259" s="251"/>
      <c r="N259" s="252"/>
      <c r="O259" s="252"/>
      <c r="P259" s="253">
        <f>SUM(P260:P270)</f>
        <v>0</v>
      </c>
      <c r="Q259" s="252"/>
      <c r="R259" s="253">
        <f>SUM(R260:R270)</f>
        <v>11.345548554400001</v>
      </c>
      <c r="S259" s="252"/>
      <c r="T259" s="254">
        <f>SUM(T260:T270)</f>
        <v>0</v>
      </c>
      <c r="AR259" s="248" t="s">
        <v>82</v>
      </c>
      <c r="AT259" s="255" t="s">
        <v>74</v>
      </c>
      <c r="AU259" s="255" t="s">
        <v>82</v>
      </c>
      <c r="AY259" s="248" t="s">
        <v>141</v>
      </c>
      <c r="BK259" s="256">
        <f>SUM(BK260:BK270)</f>
        <v>0</v>
      </c>
    </row>
    <row r="260" spans="1:65" s="190" customFormat="1" ht="24.2" customHeight="1">
      <c r="A260" s="187"/>
      <c r="B260" s="188"/>
      <c r="C260" s="259" t="s">
        <v>370</v>
      </c>
      <c r="D260" s="259" t="s">
        <v>143</v>
      </c>
      <c r="E260" s="260" t="s">
        <v>371</v>
      </c>
      <c r="F260" s="261" t="s">
        <v>372</v>
      </c>
      <c r="G260" s="262" t="s">
        <v>146</v>
      </c>
      <c r="H260" s="263">
        <v>2.52</v>
      </c>
      <c r="I260" s="85"/>
      <c r="J260" s="264">
        <f>ROUND(I260*H260,2)</f>
        <v>0</v>
      </c>
      <c r="K260" s="261" t="s">
        <v>147</v>
      </c>
      <c r="L260" s="188"/>
      <c r="M260" s="265" t="s">
        <v>3</v>
      </c>
      <c r="N260" s="266" t="s">
        <v>46</v>
      </c>
      <c r="O260" s="267"/>
      <c r="P260" s="268">
        <f>O260*H260</f>
        <v>0</v>
      </c>
      <c r="Q260" s="268">
        <v>2.50194574</v>
      </c>
      <c r="R260" s="268">
        <f>Q260*H260</f>
        <v>6.3049032648000001</v>
      </c>
      <c r="S260" s="268">
        <v>0</v>
      </c>
      <c r="T260" s="269">
        <f>S260*H260</f>
        <v>0</v>
      </c>
      <c r="U260" s="187"/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/>
      <c r="AR260" s="270" t="s">
        <v>148</v>
      </c>
      <c r="AT260" s="270" t="s">
        <v>143</v>
      </c>
      <c r="AU260" s="270" t="s">
        <v>84</v>
      </c>
      <c r="AY260" s="180" t="s">
        <v>141</v>
      </c>
      <c r="BE260" s="271">
        <f>IF(N260="základní",J260,0)</f>
        <v>0</v>
      </c>
      <c r="BF260" s="271">
        <f>IF(N260="snížená",J260,0)</f>
        <v>0</v>
      </c>
      <c r="BG260" s="271">
        <f>IF(N260="zákl. přenesená",J260,0)</f>
        <v>0</v>
      </c>
      <c r="BH260" s="271">
        <f>IF(N260="sníž. přenesená",J260,0)</f>
        <v>0</v>
      </c>
      <c r="BI260" s="271">
        <f>IF(N260="nulová",J260,0)</f>
        <v>0</v>
      </c>
      <c r="BJ260" s="180" t="s">
        <v>82</v>
      </c>
      <c r="BK260" s="271">
        <f>ROUND(I260*H260,2)</f>
        <v>0</v>
      </c>
      <c r="BL260" s="180" t="s">
        <v>148</v>
      </c>
      <c r="BM260" s="270" t="s">
        <v>373</v>
      </c>
    </row>
    <row r="261" spans="1:65" s="190" customFormat="1">
      <c r="A261" s="187"/>
      <c r="B261" s="188"/>
      <c r="C261" s="187"/>
      <c r="D261" s="272" t="s">
        <v>150</v>
      </c>
      <c r="E261" s="187"/>
      <c r="F261" s="273" t="s">
        <v>374</v>
      </c>
      <c r="G261" s="187"/>
      <c r="H261" s="187"/>
      <c r="I261" s="86"/>
      <c r="J261" s="187"/>
      <c r="K261" s="187"/>
      <c r="L261" s="188"/>
      <c r="M261" s="274"/>
      <c r="N261" s="275"/>
      <c r="O261" s="267"/>
      <c r="P261" s="267"/>
      <c r="Q261" s="267"/>
      <c r="R261" s="267"/>
      <c r="S261" s="267"/>
      <c r="T261" s="276"/>
      <c r="U261" s="187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/>
      <c r="AT261" s="180" t="s">
        <v>150</v>
      </c>
      <c r="AU261" s="180" t="s">
        <v>84</v>
      </c>
    </row>
    <row r="262" spans="1:65" s="277" customFormat="1">
      <c r="B262" s="278"/>
      <c r="D262" s="279" t="s">
        <v>152</v>
      </c>
      <c r="E262" s="280" t="s">
        <v>3</v>
      </c>
      <c r="F262" s="281" t="s">
        <v>375</v>
      </c>
      <c r="H262" s="282">
        <v>2.52</v>
      </c>
      <c r="I262" s="87"/>
      <c r="L262" s="278"/>
      <c r="M262" s="283"/>
      <c r="N262" s="284"/>
      <c r="O262" s="284"/>
      <c r="P262" s="284"/>
      <c r="Q262" s="284"/>
      <c r="R262" s="284"/>
      <c r="S262" s="284"/>
      <c r="T262" s="285"/>
      <c r="AT262" s="280" t="s">
        <v>152</v>
      </c>
      <c r="AU262" s="280" t="s">
        <v>84</v>
      </c>
      <c r="AV262" s="277" t="s">
        <v>84</v>
      </c>
      <c r="AW262" s="277" t="s">
        <v>36</v>
      </c>
      <c r="AX262" s="277" t="s">
        <v>82</v>
      </c>
      <c r="AY262" s="280" t="s">
        <v>141</v>
      </c>
    </row>
    <row r="263" spans="1:65" s="190" customFormat="1" ht="24.2" customHeight="1">
      <c r="A263" s="187"/>
      <c r="B263" s="188"/>
      <c r="C263" s="259" t="s">
        <v>376</v>
      </c>
      <c r="D263" s="259" t="s">
        <v>143</v>
      </c>
      <c r="E263" s="260" t="s">
        <v>377</v>
      </c>
      <c r="F263" s="261" t="s">
        <v>378</v>
      </c>
      <c r="G263" s="262" t="s">
        <v>199</v>
      </c>
      <c r="H263" s="263">
        <v>0.504</v>
      </c>
      <c r="I263" s="85"/>
      <c r="J263" s="264">
        <f>ROUND(I263*H263,2)</f>
        <v>0</v>
      </c>
      <c r="K263" s="261" t="s">
        <v>147</v>
      </c>
      <c r="L263" s="188"/>
      <c r="M263" s="265" t="s">
        <v>3</v>
      </c>
      <c r="N263" s="266" t="s">
        <v>46</v>
      </c>
      <c r="O263" s="267"/>
      <c r="P263" s="268">
        <f>O263*H263</f>
        <v>0</v>
      </c>
      <c r="Q263" s="268">
        <v>1.0492724</v>
      </c>
      <c r="R263" s="268">
        <f>Q263*H263</f>
        <v>0.52883328959999998</v>
      </c>
      <c r="S263" s="268">
        <v>0</v>
      </c>
      <c r="T263" s="269">
        <f>S263*H263</f>
        <v>0</v>
      </c>
      <c r="U263" s="187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/>
      <c r="AR263" s="270" t="s">
        <v>148</v>
      </c>
      <c r="AT263" s="270" t="s">
        <v>143</v>
      </c>
      <c r="AU263" s="270" t="s">
        <v>84</v>
      </c>
      <c r="AY263" s="180" t="s">
        <v>141</v>
      </c>
      <c r="BE263" s="271">
        <f>IF(N263="základní",J263,0)</f>
        <v>0</v>
      </c>
      <c r="BF263" s="271">
        <f>IF(N263="snížená",J263,0)</f>
        <v>0</v>
      </c>
      <c r="BG263" s="271">
        <f>IF(N263="zákl. přenesená",J263,0)</f>
        <v>0</v>
      </c>
      <c r="BH263" s="271">
        <f>IF(N263="sníž. přenesená",J263,0)</f>
        <v>0</v>
      </c>
      <c r="BI263" s="271">
        <f>IF(N263="nulová",J263,0)</f>
        <v>0</v>
      </c>
      <c r="BJ263" s="180" t="s">
        <v>82</v>
      </c>
      <c r="BK263" s="271">
        <f>ROUND(I263*H263,2)</f>
        <v>0</v>
      </c>
      <c r="BL263" s="180" t="s">
        <v>148</v>
      </c>
      <c r="BM263" s="270" t="s">
        <v>379</v>
      </c>
    </row>
    <row r="264" spans="1:65" s="190" customFormat="1">
      <c r="A264" s="187"/>
      <c r="B264" s="188"/>
      <c r="C264" s="187"/>
      <c r="D264" s="272" t="s">
        <v>150</v>
      </c>
      <c r="E264" s="187"/>
      <c r="F264" s="273" t="s">
        <v>380</v>
      </c>
      <c r="G264" s="187"/>
      <c r="H264" s="187"/>
      <c r="I264" s="86"/>
      <c r="J264" s="187"/>
      <c r="K264" s="187"/>
      <c r="L264" s="188"/>
      <c r="M264" s="274"/>
      <c r="N264" s="275"/>
      <c r="O264" s="267"/>
      <c r="P264" s="267"/>
      <c r="Q264" s="267"/>
      <c r="R264" s="267"/>
      <c r="S264" s="267"/>
      <c r="T264" s="276"/>
      <c r="U264" s="187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/>
      <c r="AT264" s="180" t="s">
        <v>150</v>
      </c>
      <c r="AU264" s="180" t="s">
        <v>84</v>
      </c>
    </row>
    <row r="265" spans="1:65" s="277" customFormat="1">
      <c r="B265" s="278"/>
      <c r="D265" s="279" t="s">
        <v>152</v>
      </c>
      <c r="E265" s="280" t="s">
        <v>3</v>
      </c>
      <c r="F265" s="281" t="s">
        <v>381</v>
      </c>
      <c r="H265" s="282">
        <v>0.504</v>
      </c>
      <c r="I265" s="87"/>
      <c r="L265" s="278"/>
      <c r="M265" s="283"/>
      <c r="N265" s="284"/>
      <c r="O265" s="284"/>
      <c r="P265" s="284"/>
      <c r="Q265" s="284"/>
      <c r="R265" s="284"/>
      <c r="S265" s="284"/>
      <c r="T265" s="285"/>
      <c r="AT265" s="280" t="s">
        <v>152</v>
      </c>
      <c r="AU265" s="280" t="s">
        <v>84</v>
      </c>
      <c r="AV265" s="277" t="s">
        <v>84</v>
      </c>
      <c r="AW265" s="277" t="s">
        <v>36</v>
      </c>
      <c r="AX265" s="277" t="s">
        <v>82</v>
      </c>
      <c r="AY265" s="280" t="s">
        <v>141</v>
      </c>
    </row>
    <row r="266" spans="1:65" s="190" customFormat="1" ht="21.75" customHeight="1">
      <c r="A266" s="187"/>
      <c r="B266" s="188"/>
      <c r="C266" s="259" t="s">
        <v>382</v>
      </c>
      <c r="D266" s="259" t="s">
        <v>143</v>
      </c>
      <c r="E266" s="260" t="s">
        <v>383</v>
      </c>
      <c r="F266" s="261" t="s">
        <v>384</v>
      </c>
      <c r="G266" s="262" t="s">
        <v>191</v>
      </c>
      <c r="H266" s="263">
        <v>188</v>
      </c>
      <c r="I266" s="85"/>
      <c r="J266" s="264">
        <f>ROUND(I266*H266,2)</f>
        <v>0</v>
      </c>
      <c r="K266" s="261" t="s">
        <v>147</v>
      </c>
      <c r="L266" s="188"/>
      <c r="M266" s="265" t="s">
        <v>3</v>
      </c>
      <c r="N266" s="266" t="s">
        <v>46</v>
      </c>
      <c r="O266" s="267"/>
      <c r="P266" s="268">
        <f>O266*H266</f>
        <v>0</v>
      </c>
      <c r="Q266" s="268">
        <v>0</v>
      </c>
      <c r="R266" s="268">
        <f>Q266*H266</f>
        <v>0</v>
      </c>
      <c r="S266" s="268">
        <v>0</v>
      </c>
      <c r="T266" s="269">
        <f>S266*H266</f>
        <v>0</v>
      </c>
      <c r="U266" s="187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/>
      <c r="AR266" s="270" t="s">
        <v>148</v>
      </c>
      <c r="AT266" s="270" t="s">
        <v>143</v>
      </c>
      <c r="AU266" s="270" t="s">
        <v>84</v>
      </c>
      <c r="AY266" s="180" t="s">
        <v>141</v>
      </c>
      <c r="BE266" s="271">
        <f>IF(N266="základní",J266,0)</f>
        <v>0</v>
      </c>
      <c r="BF266" s="271">
        <f>IF(N266="snížená",J266,0)</f>
        <v>0</v>
      </c>
      <c r="BG266" s="271">
        <f>IF(N266="zákl. přenesená",J266,0)</f>
        <v>0</v>
      </c>
      <c r="BH266" s="271">
        <f>IF(N266="sníž. přenesená",J266,0)</f>
        <v>0</v>
      </c>
      <c r="BI266" s="271">
        <f>IF(N266="nulová",J266,0)</f>
        <v>0</v>
      </c>
      <c r="BJ266" s="180" t="s">
        <v>82</v>
      </c>
      <c r="BK266" s="271">
        <f>ROUND(I266*H266,2)</f>
        <v>0</v>
      </c>
      <c r="BL266" s="180" t="s">
        <v>148</v>
      </c>
      <c r="BM266" s="270" t="s">
        <v>385</v>
      </c>
    </row>
    <row r="267" spans="1:65" s="190" customFormat="1">
      <c r="A267" s="187"/>
      <c r="B267" s="188"/>
      <c r="C267" s="187"/>
      <c r="D267" s="272" t="s">
        <v>150</v>
      </c>
      <c r="E267" s="187"/>
      <c r="F267" s="273" t="s">
        <v>386</v>
      </c>
      <c r="G267" s="187"/>
      <c r="H267" s="187"/>
      <c r="I267" s="86"/>
      <c r="J267" s="187"/>
      <c r="K267" s="187"/>
      <c r="L267" s="188"/>
      <c r="M267" s="274"/>
      <c r="N267" s="275"/>
      <c r="O267" s="267"/>
      <c r="P267" s="267"/>
      <c r="Q267" s="267"/>
      <c r="R267" s="267"/>
      <c r="S267" s="267"/>
      <c r="T267" s="276"/>
      <c r="U267" s="187"/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/>
      <c r="AT267" s="180" t="s">
        <v>150</v>
      </c>
      <c r="AU267" s="180" t="s">
        <v>84</v>
      </c>
    </row>
    <row r="268" spans="1:65" s="277" customFormat="1">
      <c r="B268" s="278"/>
      <c r="D268" s="279" t="s">
        <v>152</v>
      </c>
      <c r="E268" s="280" t="s">
        <v>3</v>
      </c>
      <c r="F268" s="281" t="s">
        <v>387</v>
      </c>
      <c r="H268" s="282">
        <v>188</v>
      </c>
      <c r="I268" s="87"/>
      <c r="L268" s="278"/>
      <c r="M268" s="283"/>
      <c r="N268" s="284"/>
      <c r="O268" s="284"/>
      <c r="P268" s="284"/>
      <c r="Q268" s="284"/>
      <c r="R268" s="284"/>
      <c r="S268" s="284"/>
      <c r="T268" s="285"/>
      <c r="AT268" s="280" t="s">
        <v>152</v>
      </c>
      <c r="AU268" s="280" t="s">
        <v>84</v>
      </c>
      <c r="AV268" s="277" t="s">
        <v>84</v>
      </c>
      <c r="AW268" s="277" t="s">
        <v>36</v>
      </c>
      <c r="AX268" s="277" t="s">
        <v>82</v>
      </c>
      <c r="AY268" s="280" t="s">
        <v>141</v>
      </c>
    </row>
    <row r="269" spans="1:65" s="190" customFormat="1" ht="24.2" customHeight="1">
      <c r="A269" s="187"/>
      <c r="B269" s="188"/>
      <c r="C269" s="301" t="s">
        <v>388</v>
      </c>
      <c r="D269" s="301" t="s">
        <v>210</v>
      </c>
      <c r="E269" s="302" t="s">
        <v>389</v>
      </c>
      <c r="F269" s="303" t="s">
        <v>390</v>
      </c>
      <c r="G269" s="304" t="s">
        <v>191</v>
      </c>
      <c r="H269" s="305">
        <v>193.64</v>
      </c>
      <c r="I269" s="90"/>
      <c r="J269" s="306">
        <f>ROUND(I269*H269,2)</f>
        <v>0</v>
      </c>
      <c r="K269" s="303" t="s">
        <v>3</v>
      </c>
      <c r="L269" s="307"/>
      <c r="M269" s="308" t="s">
        <v>3</v>
      </c>
      <c r="N269" s="309" t="s">
        <v>46</v>
      </c>
      <c r="O269" s="267"/>
      <c r="P269" s="268">
        <f>O269*H269</f>
        <v>0</v>
      </c>
      <c r="Q269" s="268">
        <v>2.3300000000000001E-2</v>
      </c>
      <c r="R269" s="268">
        <f>Q269*H269</f>
        <v>4.5118119999999999</v>
      </c>
      <c r="S269" s="268">
        <v>0</v>
      </c>
      <c r="T269" s="269">
        <f>S269*H269</f>
        <v>0</v>
      </c>
      <c r="U269" s="187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/>
      <c r="AR269" s="270" t="s">
        <v>203</v>
      </c>
      <c r="AT269" s="270" t="s">
        <v>210</v>
      </c>
      <c r="AU269" s="270" t="s">
        <v>84</v>
      </c>
      <c r="AY269" s="180" t="s">
        <v>141</v>
      </c>
      <c r="BE269" s="271">
        <f>IF(N269="základní",J269,0)</f>
        <v>0</v>
      </c>
      <c r="BF269" s="271">
        <f>IF(N269="snížená",J269,0)</f>
        <v>0</v>
      </c>
      <c r="BG269" s="271">
        <f>IF(N269="zákl. přenesená",J269,0)</f>
        <v>0</v>
      </c>
      <c r="BH269" s="271">
        <f>IF(N269="sníž. přenesená",J269,0)</f>
        <v>0</v>
      </c>
      <c r="BI269" s="271">
        <f>IF(N269="nulová",J269,0)</f>
        <v>0</v>
      </c>
      <c r="BJ269" s="180" t="s">
        <v>82</v>
      </c>
      <c r="BK269" s="271">
        <f>ROUND(I269*H269,2)</f>
        <v>0</v>
      </c>
      <c r="BL269" s="180" t="s">
        <v>148</v>
      </c>
      <c r="BM269" s="270" t="s">
        <v>391</v>
      </c>
    </row>
    <row r="270" spans="1:65" s="277" customFormat="1">
      <c r="B270" s="278"/>
      <c r="D270" s="279" t="s">
        <v>152</v>
      </c>
      <c r="F270" s="281" t="s">
        <v>392</v>
      </c>
      <c r="H270" s="282">
        <v>193.64</v>
      </c>
      <c r="I270" s="87"/>
      <c r="L270" s="278"/>
      <c r="M270" s="283"/>
      <c r="N270" s="284"/>
      <c r="O270" s="284"/>
      <c r="P270" s="284"/>
      <c r="Q270" s="284"/>
      <c r="R270" s="284"/>
      <c r="S270" s="284"/>
      <c r="T270" s="285"/>
      <c r="AT270" s="280" t="s">
        <v>152</v>
      </c>
      <c r="AU270" s="280" t="s">
        <v>84</v>
      </c>
      <c r="AV270" s="277" t="s">
        <v>84</v>
      </c>
      <c r="AW270" s="277" t="s">
        <v>4</v>
      </c>
      <c r="AX270" s="277" t="s">
        <v>82</v>
      </c>
      <c r="AY270" s="280" t="s">
        <v>141</v>
      </c>
    </row>
    <row r="271" spans="1:65" s="246" customFormat="1" ht="22.9" customHeight="1">
      <c r="B271" s="247"/>
      <c r="D271" s="248" t="s">
        <v>74</v>
      </c>
      <c r="E271" s="257" t="s">
        <v>183</v>
      </c>
      <c r="F271" s="257" t="s">
        <v>393</v>
      </c>
      <c r="I271" s="84"/>
      <c r="J271" s="258">
        <f>BK271</f>
        <v>0</v>
      </c>
      <c r="L271" s="247"/>
      <c r="M271" s="251"/>
      <c r="N271" s="252"/>
      <c r="O271" s="252"/>
      <c r="P271" s="253">
        <f>SUM(P272:P297)</f>
        <v>0</v>
      </c>
      <c r="Q271" s="252"/>
      <c r="R271" s="253">
        <f>SUM(R272:R297)</f>
        <v>26.213427499999998</v>
      </c>
      <c r="S271" s="252"/>
      <c r="T271" s="254">
        <f>SUM(T272:T297)</f>
        <v>0</v>
      </c>
      <c r="AR271" s="248" t="s">
        <v>82</v>
      </c>
      <c r="AT271" s="255" t="s">
        <v>74</v>
      </c>
      <c r="AU271" s="255" t="s">
        <v>82</v>
      </c>
      <c r="AY271" s="248" t="s">
        <v>141</v>
      </c>
      <c r="BK271" s="256">
        <f>SUM(BK272:BK297)</f>
        <v>0</v>
      </c>
    </row>
    <row r="272" spans="1:65" s="190" customFormat="1" ht="24.2" customHeight="1">
      <c r="A272" s="187"/>
      <c r="B272" s="188"/>
      <c r="C272" s="259" t="s">
        <v>394</v>
      </c>
      <c r="D272" s="259" t="s">
        <v>143</v>
      </c>
      <c r="E272" s="260" t="s">
        <v>395</v>
      </c>
      <c r="F272" s="261" t="s">
        <v>396</v>
      </c>
      <c r="G272" s="262" t="s">
        <v>191</v>
      </c>
      <c r="H272" s="263">
        <v>147.80000000000001</v>
      </c>
      <c r="I272" s="85"/>
      <c r="J272" s="264">
        <f>ROUND(I272*H272,2)</f>
        <v>0</v>
      </c>
      <c r="K272" s="261" t="s">
        <v>147</v>
      </c>
      <c r="L272" s="188"/>
      <c r="M272" s="265" t="s">
        <v>3</v>
      </c>
      <c r="N272" s="266" t="s">
        <v>46</v>
      </c>
      <c r="O272" s="267"/>
      <c r="P272" s="268">
        <f>O272*H272</f>
        <v>0</v>
      </c>
      <c r="Q272" s="268">
        <v>0</v>
      </c>
      <c r="R272" s="268">
        <f>Q272*H272</f>
        <v>0</v>
      </c>
      <c r="S272" s="268">
        <v>0</v>
      </c>
      <c r="T272" s="269">
        <f>S272*H272</f>
        <v>0</v>
      </c>
      <c r="U272" s="187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/>
      <c r="AR272" s="270" t="s">
        <v>148</v>
      </c>
      <c r="AT272" s="270" t="s">
        <v>143</v>
      </c>
      <c r="AU272" s="270" t="s">
        <v>84</v>
      </c>
      <c r="AY272" s="180" t="s">
        <v>141</v>
      </c>
      <c r="BE272" s="271">
        <f>IF(N272="základní",J272,0)</f>
        <v>0</v>
      </c>
      <c r="BF272" s="271">
        <f>IF(N272="snížená",J272,0)</f>
        <v>0</v>
      </c>
      <c r="BG272" s="271">
        <f>IF(N272="zákl. přenesená",J272,0)</f>
        <v>0</v>
      </c>
      <c r="BH272" s="271">
        <f>IF(N272="sníž. přenesená",J272,0)</f>
        <v>0</v>
      </c>
      <c r="BI272" s="271">
        <f>IF(N272="nulová",J272,0)</f>
        <v>0</v>
      </c>
      <c r="BJ272" s="180" t="s">
        <v>82</v>
      </c>
      <c r="BK272" s="271">
        <f>ROUND(I272*H272,2)</f>
        <v>0</v>
      </c>
      <c r="BL272" s="180" t="s">
        <v>148</v>
      </c>
      <c r="BM272" s="270" t="s">
        <v>397</v>
      </c>
    </row>
    <row r="273" spans="1:65" s="190" customFormat="1">
      <c r="A273" s="187"/>
      <c r="B273" s="188"/>
      <c r="C273" s="187"/>
      <c r="D273" s="272" t="s">
        <v>150</v>
      </c>
      <c r="E273" s="187"/>
      <c r="F273" s="273" t="s">
        <v>398</v>
      </c>
      <c r="G273" s="187"/>
      <c r="H273" s="187"/>
      <c r="I273" s="86"/>
      <c r="J273" s="187"/>
      <c r="K273" s="187"/>
      <c r="L273" s="188"/>
      <c r="M273" s="274"/>
      <c r="N273" s="275"/>
      <c r="O273" s="267"/>
      <c r="P273" s="267"/>
      <c r="Q273" s="267"/>
      <c r="R273" s="267"/>
      <c r="S273" s="267"/>
      <c r="T273" s="276"/>
      <c r="U273" s="187"/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/>
      <c r="AT273" s="180" t="s">
        <v>150</v>
      </c>
      <c r="AU273" s="180" t="s">
        <v>84</v>
      </c>
    </row>
    <row r="274" spans="1:65" s="277" customFormat="1">
      <c r="B274" s="278"/>
      <c r="D274" s="279" t="s">
        <v>152</v>
      </c>
      <c r="E274" s="280" t="s">
        <v>3</v>
      </c>
      <c r="F274" s="281" t="s">
        <v>399</v>
      </c>
      <c r="H274" s="282">
        <v>125.3</v>
      </c>
      <c r="I274" s="87"/>
      <c r="L274" s="278"/>
      <c r="M274" s="283"/>
      <c r="N274" s="284"/>
      <c r="O274" s="284"/>
      <c r="P274" s="284"/>
      <c r="Q274" s="284"/>
      <c r="R274" s="284"/>
      <c r="S274" s="284"/>
      <c r="T274" s="285"/>
      <c r="AT274" s="280" t="s">
        <v>152</v>
      </c>
      <c r="AU274" s="280" t="s">
        <v>84</v>
      </c>
      <c r="AV274" s="277" t="s">
        <v>84</v>
      </c>
      <c r="AW274" s="277" t="s">
        <v>36</v>
      </c>
      <c r="AX274" s="277" t="s">
        <v>75</v>
      </c>
      <c r="AY274" s="280" t="s">
        <v>141</v>
      </c>
    </row>
    <row r="275" spans="1:65" s="277" customFormat="1">
      <c r="B275" s="278"/>
      <c r="D275" s="279" t="s">
        <v>152</v>
      </c>
      <c r="E275" s="280" t="s">
        <v>3</v>
      </c>
      <c r="F275" s="281" t="s">
        <v>400</v>
      </c>
      <c r="H275" s="282">
        <v>21</v>
      </c>
      <c r="I275" s="87"/>
      <c r="L275" s="278"/>
      <c r="M275" s="283"/>
      <c r="N275" s="284"/>
      <c r="O275" s="284"/>
      <c r="P275" s="284"/>
      <c r="Q275" s="284"/>
      <c r="R275" s="284"/>
      <c r="S275" s="284"/>
      <c r="T275" s="285"/>
      <c r="AT275" s="280" t="s">
        <v>152</v>
      </c>
      <c r="AU275" s="280" t="s">
        <v>84</v>
      </c>
      <c r="AV275" s="277" t="s">
        <v>84</v>
      </c>
      <c r="AW275" s="277" t="s">
        <v>36</v>
      </c>
      <c r="AX275" s="277" t="s">
        <v>75</v>
      </c>
      <c r="AY275" s="280" t="s">
        <v>141</v>
      </c>
    </row>
    <row r="276" spans="1:65" s="277" customFormat="1">
      <c r="B276" s="278"/>
      <c r="D276" s="279" t="s">
        <v>152</v>
      </c>
      <c r="E276" s="280" t="s">
        <v>3</v>
      </c>
      <c r="F276" s="281" t="s">
        <v>401</v>
      </c>
      <c r="H276" s="282">
        <v>1.5</v>
      </c>
      <c r="I276" s="87"/>
      <c r="L276" s="278"/>
      <c r="M276" s="283"/>
      <c r="N276" s="284"/>
      <c r="O276" s="284"/>
      <c r="P276" s="284"/>
      <c r="Q276" s="284"/>
      <c r="R276" s="284"/>
      <c r="S276" s="284"/>
      <c r="T276" s="285"/>
      <c r="AT276" s="280" t="s">
        <v>152</v>
      </c>
      <c r="AU276" s="280" t="s">
        <v>84</v>
      </c>
      <c r="AV276" s="277" t="s">
        <v>84</v>
      </c>
      <c r="AW276" s="277" t="s">
        <v>36</v>
      </c>
      <c r="AX276" s="277" t="s">
        <v>75</v>
      </c>
      <c r="AY276" s="280" t="s">
        <v>141</v>
      </c>
    </row>
    <row r="277" spans="1:65" s="286" customFormat="1">
      <c r="B277" s="287"/>
      <c r="D277" s="279" t="s">
        <v>152</v>
      </c>
      <c r="E277" s="288" t="s">
        <v>3</v>
      </c>
      <c r="F277" s="289" t="s">
        <v>156</v>
      </c>
      <c r="H277" s="290">
        <v>147.80000000000001</v>
      </c>
      <c r="I277" s="88"/>
      <c r="L277" s="287"/>
      <c r="M277" s="291"/>
      <c r="N277" s="292"/>
      <c r="O277" s="292"/>
      <c r="P277" s="292"/>
      <c r="Q277" s="292"/>
      <c r="R277" s="292"/>
      <c r="S277" s="292"/>
      <c r="T277" s="293"/>
      <c r="AT277" s="288" t="s">
        <v>152</v>
      </c>
      <c r="AU277" s="288" t="s">
        <v>84</v>
      </c>
      <c r="AV277" s="286" t="s">
        <v>148</v>
      </c>
      <c r="AW277" s="286" t="s">
        <v>36</v>
      </c>
      <c r="AX277" s="286" t="s">
        <v>82</v>
      </c>
      <c r="AY277" s="288" t="s">
        <v>141</v>
      </c>
    </row>
    <row r="278" spans="1:65" s="190" customFormat="1" ht="24.2" customHeight="1">
      <c r="A278" s="187"/>
      <c r="B278" s="188"/>
      <c r="C278" s="259" t="s">
        <v>402</v>
      </c>
      <c r="D278" s="259" t="s">
        <v>143</v>
      </c>
      <c r="E278" s="260" t="s">
        <v>403</v>
      </c>
      <c r="F278" s="261" t="s">
        <v>404</v>
      </c>
      <c r="G278" s="262" t="s">
        <v>191</v>
      </c>
      <c r="H278" s="263">
        <v>85.15</v>
      </c>
      <c r="I278" s="85"/>
      <c r="J278" s="264">
        <f>ROUND(I278*H278,2)</f>
        <v>0</v>
      </c>
      <c r="K278" s="261" t="s">
        <v>147</v>
      </c>
      <c r="L278" s="188"/>
      <c r="M278" s="265" t="s">
        <v>3</v>
      </c>
      <c r="N278" s="266" t="s">
        <v>46</v>
      </c>
      <c r="O278" s="267"/>
      <c r="P278" s="268">
        <f>O278*H278</f>
        <v>0</v>
      </c>
      <c r="Q278" s="268">
        <v>0</v>
      </c>
      <c r="R278" s="268">
        <f>Q278*H278</f>
        <v>0</v>
      </c>
      <c r="S278" s="268">
        <v>0</v>
      </c>
      <c r="T278" s="269">
        <f>S278*H278</f>
        <v>0</v>
      </c>
      <c r="U278" s="187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/>
      <c r="AR278" s="270" t="s">
        <v>148</v>
      </c>
      <c r="AT278" s="270" t="s">
        <v>143</v>
      </c>
      <c r="AU278" s="270" t="s">
        <v>84</v>
      </c>
      <c r="AY278" s="180" t="s">
        <v>141</v>
      </c>
      <c r="BE278" s="271">
        <f>IF(N278="základní",J278,0)</f>
        <v>0</v>
      </c>
      <c r="BF278" s="271">
        <f>IF(N278="snížená",J278,0)</f>
        <v>0</v>
      </c>
      <c r="BG278" s="271">
        <f>IF(N278="zákl. přenesená",J278,0)</f>
        <v>0</v>
      </c>
      <c r="BH278" s="271">
        <f>IF(N278="sníž. přenesená",J278,0)</f>
        <v>0</v>
      </c>
      <c r="BI278" s="271">
        <f>IF(N278="nulová",J278,0)</f>
        <v>0</v>
      </c>
      <c r="BJ278" s="180" t="s">
        <v>82</v>
      </c>
      <c r="BK278" s="271">
        <f>ROUND(I278*H278,2)</f>
        <v>0</v>
      </c>
      <c r="BL278" s="180" t="s">
        <v>148</v>
      </c>
      <c r="BM278" s="270" t="s">
        <v>405</v>
      </c>
    </row>
    <row r="279" spans="1:65" s="190" customFormat="1">
      <c r="A279" s="187"/>
      <c r="B279" s="188"/>
      <c r="C279" s="187"/>
      <c r="D279" s="272" t="s">
        <v>150</v>
      </c>
      <c r="E279" s="187"/>
      <c r="F279" s="273" t="s">
        <v>406</v>
      </c>
      <c r="G279" s="187"/>
      <c r="H279" s="187"/>
      <c r="I279" s="86"/>
      <c r="J279" s="187"/>
      <c r="K279" s="187"/>
      <c r="L279" s="188"/>
      <c r="M279" s="274"/>
      <c r="N279" s="275"/>
      <c r="O279" s="267"/>
      <c r="P279" s="267"/>
      <c r="Q279" s="267"/>
      <c r="R279" s="267"/>
      <c r="S279" s="267"/>
      <c r="T279" s="276"/>
      <c r="U279" s="187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/>
      <c r="AT279" s="180" t="s">
        <v>150</v>
      </c>
      <c r="AU279" s="180" t="s">
        <v>84</v>
      </c>
    </row>
    <row r="280" spans="1:65" s="277" customFormat="1">
      <c r="B280" s="278"/>
      <c r="D280" s="279" t="s">
        <v>152</v>
      </c>
      <c r="E280" s="280" t="s">
        <v>3</v>
      </c>
      <c r="F280" s="281" t="s">
        <v>194</v>
      </c>
      <c r="H280" s="282">
        <v>62.65</v>
      </c>
      <c r="I280" s="87"/>
      <c r="L280" s="278"/>
      <c r="M280" s="283"/>
      <c r="N280" s="284"/>
      <c r="O280" s="284"/>
      <c r="P280" s="284"/>
      <c r="Q280" s="284"/>
      <c r="R280" s="284"/>
      <c r="S280" s="284"/>
      <c r="T280" s="285"/>
      <c r="AT280" s="280" t="s">
        <v>152</v>
      </c>
      <c r="AU280" s="280" t="s">
        <v>84</v>
      </c>
      <c r="AV280" s="277" t="s">
        <v>84</v>
      </c>
      <c r="AW280" s="277" t="s">
        <v>36</v>
      </c>
      <c r="AX280" s="277" t="s">
        <v>75</v>
      </c>
      <c r="AY280" s="280" t="s">
        <v>141</v>
      </c>
    </row>
    <row r="281" spans="1:65" s="277" customFormat="1">
      <c r="B281" s="278"/>
      <c r="D281" s="279" t="s">
        <v>152</v>
      </c>
      <c r="E281" s="280" t="s">
        <v>3</v>
      </c>
      <c r="F281" s="281" t="s">
        <v>400</v>
      </c>
      <c r="H281" s="282">
        <v>21</v>
      </c>
      <c r="I281" s="87"/>
      <c r="L281" s="278"/>
      <c r="M281" s="283"/>
      <c r="N281" s="284"/>
      <c r="O281" s="284"/>
      <c r="P281" s="284"/>
      <c r="Q281" s="284"/>
      <c r="R281" s="284"/>
      <c r="S281" s="284"/>
      <c r="T281" s="285"/>
      <c r="AT281" s="280" t="s">
        <v>152</v>
      </c>
      <c r="AU281" s="280" t="s">
        <v>84</v>
      </c>
      <c r="AV281" s="277" t="s">
        <v>84</v>
      </c>
      <c r="AW281" s="277" t="s">
        <v>36</v>
      </c>
      <c r="AX281" s="277" t="s">
        <v>75</v>
      </c>
      <c r="AY281" s="280" t="s">
        <v>141</v>
      </c>
    </row>
    <row r="282" spans="1:65" s="277" customFormat="1">
      <c r="B282" s="278"/>
      <c r="D282" s="279" t="s">
        <v>152</v>
      </c>
      <c r="E282" s="280" t="s">
        <v>3</v>
      </c>
      <c r="F282" s="281" t="s">
        <v>401</v>
      </c>
      <c r="H282" s="282">
        <v>1.5</v>
      </c>
      <c r="I282" s="87"/>
      <c r="L282" s="278"/>
      <c r="M282" s="283"/>
      <c r="N282" s="284"/>
      <c r="O282" s="284"/>
      <c r="P282" s="284"/>
      <c r="Q282" s="284"/>
      <c r="R282" s="284"/>
      <c r="S282" s="284"/>
      <c r="T282" s="285"/>
      <c r="AT282" s="280" t="s">
        <v>152</v>
      </c>
      <c r="AU282" s="280" t="s">
        <v>84</v>
      </c>
      <c r="AV282" s="277" t="s">
        <v>84</v>
      </c>
      <c r="AW282" s="277" t="s">
        <v>36</v>
      </c>
      <c r="AX282" s="277" t="s">
        <v>75</v>
      </c>
      <c r="AY282" s="280" t="s">
        <v>141</v>
      </c>
    </row>
    <row r="283" spans="1:65" s="286" customFormat="1">
      <c r="B283" s="287"/>
      <c r="D283" s="279" t="s">
        <v>152</v>
      </c>
      <c r="E283" s="288" t="s">
        <v>3</v>
      </c>
      <c r="F283" s="289" t="s">
        <v>156</v>
      </c>
      <c r="H283" s="290">
        <v>85.15</v>
      </c>
      <c r="I283" s="88"/>
      <c r="L283" s="287"/>
      <c r="M283" s="291"/>
      <c r="N283" s="292"/>
      <c r="O283" s="292"/>
      <c r="P283" s="292"/>
      <c r="Q283" s="292"/>
      <c r="R283" s="292"/>
      <c r="S283" s="292"/>
      <c r="T283" s="293"/>
      <c r="AT283" s="288" t="s">
        <v>152</v>
      </c>
      <c r="AU283" s="288" t="s">
        <v>84</v>
      </c>
      <c r="AV283" s="286" t="s">
        <v>148</v>
      </c>
      <c r="AW283" s="286" t="s">
        <v>36</v>
      </c>
      <c r="AX283" s="286" t="s">
        <v>82</v>
      </c>
      <c r="AY283" s="288" t="s">
        <v>141</v>
      </c>
    </row>
    <row r="284" spans="1:65" s="190" customFormat="1" ht="24.2" customHeight="1">
      <c r="A284" s="187"/>
      <c r="B284" s="188"/>
      <c r="C284" s="259" t="s">
        <v>407</v>
      </c>
      <c r="D284" s="259" t="s">
        <v>143</v>
      </c>
      <c r="E284" s="260" t="s">
        <v>408</v>
      </c>
      <c r="F284" s="261" t="s">
        <v>409</v>
      </c>
      <c r="G284" s="262" t="s">
        <v>191</v>
      </c>
      <c r="H284" s="263">
        <v>85.15</v>
      </c>
      <c r="I284" s="85"/>
      <c r="J284" s="264">
        <f>ROUND(I284*H284,2)</f>
        <v>0</v>
      </c>
      <c r="K284" s="261" t="s">
        <v>147</v>
      </c>
      <c r="L284" s="188"/>
      <c r="M284" s="265" t="s">
        <v>3</v>
      </c>
      <c r="N284" s="266" t="s">
        <v>46</v>
      </c>
      <c r="O284" s="267"/>
      <c r="P284" s="268">
        <f>O284*H284</f>
        <v>0</v>
      </c>
      <c r="Q284" s="268">
        <v>0</v>
      </c>
      <c r="R284" s="268">
        <f>Q284*H284</f>
        <v>0</v>
      </c>
      <c r="S284" s="268">
        <v>0</v>
      </c>
      <c r="T284" s="269">
        <f>S284*H284</f>
        <v>0</v>
      </c>
      <c r="U284" s="187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/>
      <c r="AR284" s="270" t="s">
        <v>148</v>
      </c>
      <c r="AT284" s="270" t="s">
        <v>143</v>
      </c>
      <c r="AU284" s="270" t="s">
        <v>84</v>
      </c>
      <c r="AY284" s="180" t="s">
        <v>141</v>
      </c>
      <c r="BE284" s="271">
        <f>IF(N284="základní",J284,0)</f>
        <v>0</v>
      </c>
      <c r="BF284" s="271">
        <f>IF(N284="snížená",J284,0)</f>
        <v>0</v>
      </c>
      <c r="BG284" s="271">
        <f>IF(N284="zákl. přenesená",J284,0)</f>
        <v>0</v>
      </c>
      <c r="BH284" s="271">
        <f>IF(N284="sníž. přenesená",J284,0)</f>
        <v>0</v>
      </c>
      <c r="BI284" s="271">
        <f>IF(N284="nulová",J284,0)</f>
        <v>0</v>
      </c>
      <c r="BJ284" s="180" t="s">
        <v>82</v>
      </c>
      <c r="BK284" s="271">
        <f>ROUND(I284*H284,2)</f>
        <v>0</v>
      </c>
      <c r="BL284" s="180" t="s">
        <v>148</v>
      </c>
      <c r="BM284" s="270" t="s">
        <v>410</v>
      </c>
    </row>
    <row r="285" spans="1:65" s="190" customFormat="1">
      <c r="A285" s="187"/>
      <c r="B285" s="188"/>
      <c r="C285" s="187"/>
      <c r="D285" s="272" t="s">
        <v>150</v>
      </c>
      <c r="E285" s="187"/>
      <c r="F285" s="273" t="s">
        <v>411</v>
      </c>
      <c r="G285" s="187"/>
      <c r="H285" s="187"/>
      <c r="I285" s="86"/>
      <c r="J285" s="187"/>
      <c r="K285" s="187"/>
      <c r="L285" s="188"/>
      <c r="M285" s="274"/>
      <c r="N285" s="275"/>
      <c r="O285" s="267"/>
      <c r="P285" s="267"/>
      <c r="Q285" s="267"/>
      <c r="R285" s="267"/>
      <c r="S285" s="267"/>
      <c r="T285" s="276"/>
      <c r="U285" s="187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/>
      <c r="AT285" s="180" t="s">
        <v>150</v>
      </c>
      <c r="AU285" s="180" t="s">
        <v>84</v>
      </c>
    </row>
    <row r="286" spans="1:65" s="277" customFormat="1">
      <c r="B286" s="278"/>
      <c r="D286" s="279" t="s">
        <v>152</v>
      </c>
      <c r="E286" s="280" t="s">
        <v>3</v>
      </c>
      <c r="F286" s="281" t="s">
        <v>194</v>
      </c>
      <c r="H286" s="282">
        <v>62.65</v>
      </c>
      <c r="I286" s="87"/>
      <c r="L286" s="278"/>
      <c r="M286" s="283"/>
      <c r="N286" s="284"/>
      <c r="O286" s="284"/>
      <c r="P286" s="284"/>
      <c r="Q286" s="284"/>
      <c r="R286" s="284"/>
      <c r="S286" s="284"/>
      <c r="T286" s="285"/>
      <c r="AT286" s="280" t="s">
        <v>152</v>
      </c>
      <c r="AU286" s="280" t="s">
        <v>84</v>
      </c>
      <c r="AV286" s="277" t="s">
        <v>84</v>
      </c>
      <c r="AW286" s="277" t="s">
        <v>36</v>
      </c>
      <c r="AX286" s="277" t="s">
        <v>75</v>
      </c>
      <c r="AY286" s="280" t="s">
        <v>141</v>
      </c>
    </row>
    <row r="287" spans="1:65" s="277" customFormat="1">
      <c r="B287" s="278"/>
      <c r="D287" s="279" t="s">
        <v>152</v>
      </c>
      <c r="E287" s="280" t="s">
        <v>3</v>
      </c>
      <c r="F287" s="281" t="s">
        <v>400</v>
      </c>
      <c r="H287" s="282">
        <v>21</v>
      </c>
      <c r="I287" s="87"/>
      <c r="L287" s="278"/>
      <c r="M287" s="283"/>
      <c r="N287" s="284"/>
      <c r="O287" s="284"/>
      <c r="P287" s="284"/>
      <c r="Q287" s="284"/>
      <c r="R287" s="284"/>
      <c r="S287" s="284"/>
      <c r="T287" s="285"/>
      <c r="AT287" s="280" t="s">
        <v>152</v>
      </c>
      <c r="AU287" s="280" t="s">
        <v>84</v>
      </c>
      <c r="AV287" s="277" t="s">
        <v>84</v>
      </c>
      <c r="AW287" s="277" t="s">
        <v>36</v>
      </c>
      <c r="AX287" s="277" t="s">
        <v>75</v>
      </c>
      <c r="AY287" s="280" t="s">
        <v>141</v>
      </c>
    </row>
    <row r="288" spans="1:65" s="277" customFormat="1">
      <c r="B288" s="278"/>
      <c r="D288" s="279" t="s">
        <v>152</v>
      </c>
      <c r="E288" s="280" t="s">
        <v>3</v>
      </c>
      <c r="F288" s="281" t="s">
        <v>401</v>
      </c>
      <c r="H288" s="282">
        <v>1.5</v>
      </c>
      <c r="I288" s="87"/>
      <c r="L288" s="278"/>
      <c r="M288" s="283"/>
      <c r="N288" s="284"/>
      <c r="O288" s="284"/>
      <c r="P288" s="284"/>
      <c r="Q288" s="284"/>
      <c r="R288" s="284"/>
      <c r="S288" s="284"/>
      <c r="T288" s="285"/>
      <c r="AT288" s="280" t="s">
        <v>152</v>
      </c>
      <c r="AU288" s="280" t="s">
        <v>84</v>
      </c>
      <c r="AV288" s="277" t="s">
        <v>84</v>
      </c>
      <c r="AW288" s="277" t="s">
        <v>36</v>
      </c>
      <c r="AX288" s="277" t="s">
        <v>75</v>
      </c>
      <c r="AY288" s="280" t="s">
        <v>141</v>
      </c>
    </row>
    <row r="289" spans="1:65" s="286" customFormat="1">
      <c r="B289" s="287"/>
      <c r="D289" s="279" t="s">
        <v>152</v>
      </c>
      <c r="E289" s="288" t="s">
        <v>3</v>
      </c>
      <c r="F289" s="289" t="s">
        <v>156</v>
      </c>
      <c r="H289" s="290">
        <v>85.15</v>
      </c>
      <c r="I289" s="88"/>
      <c r="L289" s="287"/>
      <c r="M289" s="291"/>
      <c r="N289" s="292"/>
      <c r="O289" s="292"/>
      <c r="P289" s="292"/>
      <c r="Q289" s="292"/>
      <c r="R289" s="292"/>
      <c r="S289" s="292"/>
      <c r="T289" s="293"/>
      <c r="AT289" s="288" t="s">
        <v>152</v>
      </c>
      <c r="AU289" s="288" t="s">
        <v>84</v>
      </c>
      <c r="AV289" s="286" t="s">
        <v>148</v>
      </c>
      <c r="AW289" s="286" t="s">
        <v>36</v>
      </c>
      <c r="AX289" s="286" t="s">
        <v>82</v>
      </c>
      <c r="AY289" s="288" t="s">
        <v>141</v>
      </c>
    </row>
    <row r="290" spans="1:65" s="190" customFormat="1" ht="37.9" customHeight="1">
      <c r="A290" s="187"/>
      <c r="B290" s="188"/>
      <c r="C290" s="259" t="s">
        <v>412</v>
      </c>
      <c r="D290" s="259" t="s">
        <v>143</v>
      </c>
      <c r="E290" s="260" t="s">
        <v>413</v>
      </c>
      <c r="F290" s="261" t="s">
        <v>414</v>
      </c>
      <c r="G290" s="262" t="s">
        <v>191</v>
      </c>
      <c r="H290" s="263">
        <v>85.15</v>
      </c>
      <c r="I290" s="85"/>
      <c r="J290" s="264">
        <f>ROUND(I290*H290,2)</f>
        <v>0</v>
      </c>
      <c r="K290" s="261" t="s">
        <v>147</v>
      </c>
      <c r="L290" s="188"/>
      <c r="M290" s="265" t="s">
        <v>3</v>
      </c>
      <c r="N290" s="266" t="s">
        <v>46</v>
      </c>
      <c r="O290" s="267"/>
      <c r="P290" s="268">
        <f>O290*H290</f>
        <v>0</v>
      </c>
      <c r="Q290" s="268">
        <v>0.11303000000000001</v>
      </c>
      <c r="R290" s="268">
        <f>Q290*H290</f>
        <v>9.6245045000000005</v>
      </c>
      <c r="S290" s="268">
        <v>0</v>
      </c>
      <c r="T290" s="269">
        <f>S290*H290</f>
        <v>0</v>
      </c>
      <c r="U290" s="187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/>
      <c r="AR290" s="270" t="s">
        <v>148</v>
      </c>
      <c r="AT290" s="270" t="s">
        <v>143</v>
      </c>
      <c r="AU290" s="270" t="s">
        <v>84</v>
      </c>
      <c r="AY290" s="180" t="s">
        <v>141</v>
      </c>
      <c r="BE290" s="271">
        <f>IF(N290="základní",J290,0)</f>
        <v>0</v>
      </c>
      <c r="BF290" s="271">
        <f>IF(N290="snížená",J290,0)</f>
        <v>0</v>
      </c>
      <c r="BG290" s="271">
        <f>IF(N290="zákl. přenesená",J290,0)</f>
        <v>0</v>
      </c>
      <c r="BH290" s="271">
        <f>IF(N290="sníž. přenesená",J290,0)</f>
        <v>0</v>
      </c>
      <c r="BI290" s="271">
        <f>IF(N290="nulová",J290,0)</f>
        <v>0</v>
      </c>
      <c r="BJ290" s="180" t="s">
        <v>82</v>
      </c>
      <c r="BK290" s="271">
        <f>ROUND(I290*H290,2)</f>
        <v>0</v>
      </c>
      <c r="BL290" s="180" t="s">
        <v>148</v>
      </c>
      <c r="BM290" s="270" t="s">
        <v>415</v>
      </c>
    </row>
    <row r="291" spans="1:65" s="190" customFormat="1">
      <c r="A291" s="187"/>
      <c r="B291" s="188"/>
      <c r="C291" s="187"/>
      <c r="D291" s="272" t="s">
        <v>150</v>
      </c>
      <c r="E291" s="187"/>
      <c r="F291" s="273" t="s">
        <v>416</v>
      </c>
      <c r="G291" s="187"/>
      <c r="H291" s="187"/>
      <c r="I291" s="86"/>
      <c r="J291" s="187"/>
      <c r="K291" s="187"/>
      <c r="L291" s="188"/>
      <c r="M291" s="274"/>
      <c r="N291" s="275"/>
      <c r="O291" s="267"/>
      <c r="P291" s="267"/>
      <c r="Q291" s="267"/>
      <c r="R291" s="267"/>
      <c r="S291" s="267"/>
      <c r="T291" s="276"/>
      <c r="U291" s="187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/>
      <c r="AT291" s="180" t="s">
        <v>150</v>
      </c>
      <c r="AU291" s="180" t="s">
        <v>84</v>
      </c>
    </row>
    <row r="292" spans="1:65" s="277" customFormat="1">
      <c r="B292" s="278"/>
      <c r="D292" s="279" t="s">
        <v>152</v>
      </c>
      <c r="E292" s="280" t="s">
        <v>3</v>
      </c>
      <c r="F292" s="281" t="s">
        <v>194</v>
      </c>
      <c r="H292" s="282">
        <v>62.65</v>
      </c>
      <c r="I292" s="87"/>
      <c r="L292" s="278"/>
      <c r="M292" s="283"/>
      <c r="N292" s="284"/>
      <c r="O292" s="284"/>
      <c r="P292" s="284"/>
      <c r="Q292" s="284"/>
      <c r="R292" s="284"/>
      <c r="S292" s="284"/>
      <c r="T292" s="285"/>
      <c r="AT292" s="280" t="s">
        <v>152</v>
      </c>
      <c r="AU292" s="280" t="s">
        <v>84</v>
      </c>
      <c r="AV292" s="277" t="s">
        <v>84</v>
      </c>
      <c r="AW292" s="277" t="s">
        <v>36</v>
      </c>
      <c r="AX292" s="277" t="s">
        <v>75</v>
      </c>
      <c r="AY292" s="280" t="s">
        <v>141</v>
      </c>
    </row>
    <row r="293" spans="1:65" s="277" customFormat="1">
      <c r="B293" s="278"/>
      <c r="D293" s="279" t="s">
        <v>152</v>
      </c>
      <c r="E293" s="280" t="s">
        <v>3</v>
      </c>
      <c r="F293" s="281" t="s">
        <v>400</v>
      </c>
      <c r="H293" s="282">
        <v>21</v>
      </c>
      <c r="I293" s="87"/>
      <c r="L293" s="278"/>
      <c r="M293" s="283"/>
      <c r="N293" s="284"/>
      <c r="O293" s="284"/>
      <c r="P293" s="284"/>
      <c r="Q293" s="284"/>
      <c r="R293" s="284"/>
      <c r="S293" s="284"/>
      <c r="T293" s="285"/>
      <c r="AT293" s="280" t="s">
        <v>152</v>
      </c>
      <c r="AU293" s="280" t="s">
        <v>84</v>
      </c>
      <c r="AV293" s="277" t="s">
        <v>84</v>
      </c>
      <c r="AW293" s="277" t="s">
        <v>36</v>
      </c>
      <c r="AX293" s="277" t="s">
        <v>75</v>
      </c>
      <c r="AY293" s="280" t="s">
        <v>141</v>
      </c>
    </row>
    <row r="294" spans="1:65" s="277" customFormat="1">
      <c r="B294" s="278"/>
      <c r="D294" s="279" t="s">
        <v>152</v>
      </c>
      <c r="E294" s="280" t="s">
        <v>3</v>
      </c>
      <c r="F294" s="281" t="s">
        <v>401</v>
      </c>
      <c r="H294" s="282">
        <v>1.5</v>
      </c>
      <c r="I294" s="87"/>
      <c r="L294" s="278"/>
      <c r="M294" s="283"/>
      <c r="N294" s="284"/>
      <c r="O294" s="284"/>
      <c r="P294" s="284"/>
      <c r="Q294" s="284"/>
      <c r="R294" s="284"/>
      <c r="S294" s="284"/>
      <c r="T294" s="285"/>
      <c r="AT294" s="280" t="s">
        <v>152</v>
      </c>
      <c r="AU294" s="280" t="s">
        <v>84</v>
      </c>
      <c r="AV294" s="277" t="s">
        <v>84</v>
      </c>
      <c r="AW294" s="277" t="s">
        <v>36</v>
      </c>
      <c r="AX294" s="277" t="s">
        <v>75</v>
      </c>
      <c r="AY294" s="280" t="s">
        <v>141</v>
      </c>
    </row>
    <row r="295" spans="1:65" s="286" customFormat="1">
      <c r="B295" s="287"/>
      <c r="D295" s="279" t="s">
        <v>152</v>
      </c>
      <c r="E295" s="288" t="s">
        <v>3</v>
      </c>
      <c r="F295" s="289" t="s">
        <v>156</v>
      </c>
      <c r="H295" s="290">
        <v>85.15</v>
      </c>
      <c r="I295" s="88"/>
      <c r="L295" s="287"/>
      <c r="M295" s="291"/>
      <c r="N295" s="292"/>
      <c r="O295" s="292"/>
      <c r="P295" s="292"/>
      <c r="Q295" s="292"/>
      <c r="R295" s="292"/>
      <c r="S295" s="292"/>
      <c r="T295" s="293"/>
      <c r="AT295" s="288" t="s">
        <v>152</v>
      </c>
      <c r="AU295" s="288" t="s">
        <v>84</v>
      </c>
      <c r="AV295" s="286" t="s">
        <v>148</v>
      </c>
      <c r="AW295" s="286" t="s">
        <v>36</v>
      </c>
      <c r="AX295" s="286" t="s">
        <v>82</v>
      </c>
      <c r="AY295" s="288" t="s">
        <v>141</v>
      </c>
    </row>
    <row r="296" spans="1:65" s="190" customFormat="1" ht="16.5" customHeight="1">
      <c r="A296" s="187"/>
      <c r="B296" s="188"/>
      <c r="C296" s="301" t="s">
        <v>417</v>
      </c>
      <c r="D296" s="301" t="s">
        <v>210</v>
      </c>
      <c r="E296" s="302" t="s">
        <v>418</v>
      </c>
      <c r="F296" s="303" t="s">
        <v>419</v>
      </c>
      <c r="G296" s="304" t="s">
        <v>191</v>
      </c>
      <c r="H296" s="305">
        <v>86.852999999999994</v>
      </c>
      <c r="I296" s="90"/>
      <c r="J296" s="306">
        <f>ROUND(I296*H296,2)</f>
        <v>0</v>
      </c>
      <c r="K296" s="303" t="s">
        <v>3</v>
      </c>
      <c r="L296" s="307"/>
      <c r="M296" s="308" t="s">
        <v>3</v>
      </c>
      <c r="N296" s="309" t="s">
        <v>46</v>
      </c>
      <c r="O296" s="267"/>
      <c r="P296" s="268">
        <f>O296*H296</f>
        <v>0</v>
      </c>
      <c r="Q296" s="268">
        <v>0.191</v>
      </c>
      <c r="R296" s="268">
        <f>Q296*H296</f>
        <v>16.588922999999998</v>
      </c>
      <c r="S296" s="268">
        <v>0</v>
      </c>
      <c r="T296" s="269">
        <f>S296*H296</f>
        <v>0</v>
      </c>
      <c r="U296" s="187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/>
      <c r="AR296" s="270" t="s">
        <v>203</v>
      </c>
      <c r="AT296" s="270" t="s">
        <v>210</v>
      </c>
      <c r="AU296" s="270" t="s">
        <v>84</v>
      </c>
      <c r="AY296" s="180" t="s">
        <v>141</v>
      </c>
      <c r="BE296" s="271">
        <f>IF(N296="základní",J296,0)</f>
        <v>0</v>
      </c>
      <c r="BF296" s="271">
        <f>IF(N296="snížená",J296,0)</f>
        <v>0</v>
      </c>
      <c r="BG296" s="271">
        <f>IF(N296="zákl. přenesená",J296,0)</f>
        <v>0</v>
      </c>
      <c r="BH296" s="271">
        <f>IF(N296="sníž. přenesená",J296,0)</f>
        <v>0</v>
      </c>
      <c r="BI296" s="271">
        <f>IF(N296="nulová",J296,0)</f>
        <v>0</v>
      </c>
      <c r="BJ296" s="180" t="s">
        <v>82</v>
      </c>
      <c r="BK296" s="271">
        <f>ROUND(I296*H296,2)</f>
        <v>0</v>
      </c>
      <c r="BL296" s="180" t="s">
        <v>148</v>
      </c>
      <c r="BM296" s="270" t="s">
        <v>420</v>
      </c>
    </row>
    <row r="297" spans="1:65" s="277" customFormat="1">
      <c r="B297" s="278"/>
      <c r="D297" s="279" t="s">
        <v>152</v>
      </c>
      <c r="F297" s="281" t="s">
        <v>421</v>
      </c>
      <c r="H297" s="282">
        <v>86.852999999999994</v>
      </c>
      <c r="I297" s="87"/>
      <c r="L297" s="278"/>
      <c r="M297" s="283"/>
      <c r="N297" s="284"/>
      <c r="O297" s="284"/>
      <c r="P297" s="284"/>
      <c r="Q297" s="284"/>
      <c r="R297" s="284"/>
      <c r="S297" s="284"/>
      <c r="T297" s="285"/>
      <c r="AT297" s="280" t="s">
        <v>152</v>
      </c>
      <c r="AU297" s="280" t="s">
        <v>84</v>
      </c>
      <c r="AV297" s="277" t="s">
        <v>84</v>
      </c>
      <c r="AW297" s="277" t="s">
        <v>4</v>
      </c>
      <c r="AX297" s="277" t="s">
        <v>82</v>
      </c>
      <c r="AY297" s="280" t="s">
        <v>141</v>
      </c>
    </row>
    <row r="298" spans="1:65" s="246" customFormat="1" ht="22.9" customHeight="1">
      <c r="B298" s="247"/>
      <c r="D298" s="248" t="s">
        <v>74</v>
      </c>
      <c r="E298" s="257" t="s">
        <v>188</v>
      </c>
      <c r="F298" s="257" t="s">
        <v>422</v>
      </c>
      <c r="I298" s="84"/>
      <c r="J298" s="258">
        <f>BK298</f>
        <v>0</v>
      </c>
      <c r="L298" s="247"/>
      <c r="M298" s="251"/>
      <c r="N298" s="252"/>
      <c r="O298" s="252"/>
      <c r="P298" s="253">
        <f>SUM(P299:P356)</f>
        <v>0</v>
      </c>
      <c r="Q298" s="252"/>
      <c r="R298" s="253">
        <f>SUM(R299:R356)</f>
        <v>195.13919402539219</v>
      </c>
      <c r="S298" s="252"/>
      <c r="T298" s="254">
        <f>SUM(T299:T356)</f>
        <v>0</v>
      </c>
      <c r="AR298" s="248" t="s">
        <v>82</v>
      </c>
      <c r="AT298" s="255" t="s">
        <v>74</v>
      </c>
      <c r="AU298" s="255" t="s">
        <v>82</v>
      </c>
      <c r="AY298" s="248" t="s">
        <v>141</v>
      </c>
      <c r="BK298" s="256">
        <f>SUM(BK299:BK356)</f>
        <v>0</v>
      </c>
    </row>
    <row r="299" spans="1:65" s="190" customFormat="1" ht="16.5" customHeight="1">
      <c r="A299" s="187"/>
      <c r="B299" s="188"/>
      <c r="C299" s="259" t="s">
        <v>423</v>
      </c>
      <c r="D299" s="259" t="s">
        <v>143</v>
      </c>
      <c r="E299" s="260" t="s">
        <v>424</v>
      </c>
      <c r="F299" s="261" t="s">
        <v>425</v>
      </c>
      <c r="G299" s="262" t="s">
        <v>191</v>
      </c>
      <c r="H299" s="263">
        <v>44.996000000000002</v>
      </c>
      <c r="I299" s="85"/>
      <c r="J299" s="264">
        <f>ROUND(I299*H299,2)</f>
        <v>0</v>
      </c>
      <c r="K299" s="261" t="s">
        <v>147</v>
      </c>
      <c r="L299" s="188"/>
      <c r="M299" s="265" t="s">
        <v>3</v>
      </c>
      <c r="N299" s="266" t="s">
        <v>46</v>
      </c>
      <c r="O299" s="267"/>
      <c r="P299" s="268">
        <f>O299*H299</f>
        <v>0</v>
      </c>
      <c r="Q299" s="268">
        <v>2.2000000000000001E-4</v>
      </c>
      <c r="R299" s="268">
        <f>Q299*H299</f>
        <v>9.8991200000000008E-3</v>
      </c>
      <c r="S299" s="268">
        <v>0</v>
      </c>
      <c r="T299" s="269">
        <f>S299*H299</f>
        <v>0</v>
      </c>
      <c r="U299" s="187"/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/>
      <c r="AR299" s="270" t="s">
        <v>148</v>
      </c>
      <c r="AT299" s="270" t="s">
        <v>143</v>
      </c>
      <c r="AU299" s="270" t="s">
        <v>84</v>
      </c>
      <c r="AY299" s="180" t="s">
        <v>141</v>
      </c>
      <c r="BE299" s="271">
        <f>IF(N299="základní",J299,0)</f>
        <v>0</v>
      </c>
      <c r="BF299" s="271">
        <f>IF(N299="snížená",J299,0)</f>
        <v>0</v>
      </c>
      <c r="BG299" s="271">
        <f>IF(N299="zákl. přenesená",J299,0)</f>
        <v>0</v>
      </c>
      <c r="BH299" s="271">
        <f>IF(N299="sníž. přenesená",J299,0)</f>
        <v>0</v>
      </c>
      <c r="BI299" s="271">
        <f>IF(N299="nulová",J299,0)</f>
        <v>0</v>
      </c>
      <c r="BJ299" s="180" t="s">
        <v>82</v>
      </c>
      <c r="BK299" s="271">
        <f>ROUND(I299*H299,2)</f>
        <v>0</v>
      </c>
      <c r="BL299" s="180" t="s">
        <v>148</v>
      </c>
      <c r="BM299" s="270" t="s">
        <v>426</v>
      </c>
    </row>
    <row r="300" spans="1:65" s="190" customFormat="1">
      <c r="A300" s="187"/>
      <c r="B300" s="188"/>
      <c r="C300" s="187"/>
      <c r="D300" s="272" t="s">
        <v>150</v>
      </c>
      <c r="E300" s="187"/>
      <c r="F300" s="273" t="s">
        <v>427</v>
      </c>
      <c r="G300" s="187"/>
      <c r="H300" s="187"/>
      <c r="I300" s="86"/>
      <c r="J300" s="187"/>
      <c r="K300" s="187"/>
      <c r="L300" s="188"/>
      <c r="M300" s="274"/>
      <c r="N300" s="275"/>
      <c r="O300" s="267"/>
      <c r="P300" s="267"/>
      <c r="Q300" s="267"/>
      <c r="R300" s="267"/>
      <c r="S300" s="267"/>
      <c r="T300" s="276"/>
      <c r="U300" s="187"/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/>
      <c r="AT300" s="180" t="s">
        <v>150</v>
      </c>
      <c r="AU300" s="180" t="s">
        <v>84</v>
      </c>
    </row>
    <row r="301" spans="1:65" s="190" customFormat="1" ht="37.9" customHeight="1">
      <c r="A301" s="187"/>
      <c r="B301" s="188"/>
      <c r="C301" s="259" t="s">
        <v>428</v>
      </c>
      <c r="D301" s="259" t="s">
        <v>143</v>
      </c>
      <c r="E301" s="260" t="s">
        <v>429</v>
      </c>
      <c r="F301" s="261" t="s">
        <v>430</v>
      </c>
      <c r="G301" s="262" t="s">
        <v>191</v>
      </c>
      <c r="H301" s="263">
        <v>28.949000000000002</v>
      </c>
      <c r="I301" s="85"/>
      <c r="J301" s="264">
        <f>ROUND(I301*H301,2)</f>
        <v>0</v>
      </c>
      <c r="K301" s="261" t="s">
        <v>147</v>
      </c>
      <c r="L301" s="188"/>
      <c r="M301" s="265" t="s">
        <v>3</v>
      </c>
      <c r="N301" s="266" t="s">
        <v>46</v>
      </c>
      <c r="O301" s="267"/>
      <c r="P301" s="268">
        <f>O301*H301</f>
        <v>0</v>
      </c>
      <c r="Q301" s="268">
        <v>8.3540799999999998E-3</v>
      </c>
      <c r="R301" s="268">
        <f>Q301*H301</f>
        <v>0.24184226192</v>
      </c>
      <c r="S301" s="268">
        <v>0</v>
      </c>
      <c r="T301" s="269">
        <f>S301*H301</f>
        <v>0</v>
      </c>
      <c r="U301" s="187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/>
      <c r="AR301" s="270" t="s">
        <v>148</v>
      </c>
      <c r="AT301" s="270" t="s">
        <v>143</v>
      </c>
      <c r="AU301" s="270" t="s">
        <v>84</v>
      </c>
      <c r="AY301" s="180" t="s">
        <v>141</v>
      </c>
      <c r="BE301" s="271">
        <f>IF(N301="základní",J301,0)</f>
        <v>0</v>
      </c>
      <c r="BF301" s="271">
        <f>IF(N301="snížená",J301,0)</f>
        <v>0</v>
      </c>
      <c r="BG301" s="271">
        <f>IF(N301="zákl. přenesená",J301,0)</f>
        <v>0</v>
      </c>
      <c r="BH301" s="271">
        <f>IF(N301="sníž. přenesená",J301,0)</f>
        <v>0</v>
      </c>
      <c r="BI301" s="271">
        <f>IF(N301="nulová",J301,0)</f>
        <v>0</v>
      </c>
      <c r="BJ301" s="180" t="s">
        <v>82</v>
      </c>
      <c r="BK301" s="271">
        <f>ROUND(I301*H301,2)</f>
        <v>0</v>
      </c>
      <c r="BL301" s="180" t="s">
        <v>148</v>
      </c>
      <c r="BM301" s="270" t="s">
        <v>431</v>
      </c>
    </row>
    <row r="302" spans="1:65" s="190" customFormat="1">
      <c r="A302" s="187"/>
      <c r="B302" s="188"/>
      <c r="C302" s="187"/>
      <c r="D302" s="272" t="s">
        <v>150</v>
      </c>
      <c r="E302" s="187"/>
      <c r="F302" s="273" t="s">
        <v>432</v>
      </c>
      <c r="G302" s="187"/>
      <c r="H302" s="187"/>
      <c r="I302" s="86"/>
      <c r="J302" s="187"/>
      <c r="K302" s="187"/>
      <c r="L302" s="188"/>
      <c r="M302" s="274"/>
      <c r="N302" s="275"/>
      <c r="O302" s="267"/>
      <c r="P302" s="267"/>
      <c r="Q302" s="267"/>
      <c r="R302" s="267"/>
      <c r="S302" s="267"/>
      <c r="T302" s="276"/>
      <c r="U302" s="187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/>
      <c r="AT302" s="180" t="s">
        <v>150</v>
      </c>
      <c r="AU302" s="180" t="s">
        <v>84</v>
      </c>
    </row>
    <row r="303" spans="1:65" s="277" customFormat="1">
      <c r="B303" s="278"/>
      <c r="D303" s="279" t="s">
        <v>152</v>
      </c>
      <c r="E303" s="280" t="s">
        <v>3</v>
      </c>
      <c r="F303" s="281" t="s">
        <v>433</v>
      </c>
      <c r="H303" s="282">
        <v>28.949000000000002</v>
      </c>
      <c r="I303" s="87"/>
      <c r="L303" s="278"/>
      <c r="M303" s="283"/>
      <c r="N303" s="284"/>
      <c r="O303" s="284"/>
      <c r="P303" s="284"/>
      <c r="Q303" s="284"/>
      <c r="R303" s="284"/>
      <c r="S303" s="284"/>
      <c r="T303" s="285"/>
      <c r="AT303" s="280" t="s">
        <v>152</v>
      </c>
      <c r="AU303" s="280" t="s">
        <v>84</v>
      </c>
      <c r="AV303" s="277" t="s">
        <v>84</v>
      </c>
      <c r="AW303" s="277" t="s">
        <v>36</v>
      </c>
      <c r="AX303" s="277" t="s">
        <v>82</v>
      </c>
      <c r="AY303" s="280" t="s">
        <v>141</v>
      </c>
    </row>
    <row r="304" spans="1:65" s="190" customFormat="1" ht="16.5" customHeight="1">
      <c r="A304" s="187"/>
      <c r="B304" s="188"/>
      <c r="C304" s="301" t="s">
        <v>434</v>
      </c>
      <c r="D304" s="301" t="s">
        <v>210</v>
      </c>
      <c r="E304" s="302" t="s">
        <v>435</v>
      </c>
      <c r="F304" s="303" t="s">
        <v>436</v>
      </c>
      <c r="G304" s="304" t="s">
        <v>191</v>
      </c>
      <c r="H304" s="305">
        <v>30.396000000000001</v>
      </c>
      <c r="I304" s="90"/>
      <c r="J304" s="306">
        <f>ROUND(I304*H304,2)</f>
        <v>0</v>
      </c>
      <c r="K304" s="303" t="s">
        <v>147</v>
      </c>
      <c r="L304" s="307"/>
      <c r="M304" s="308" t="s">
        <v>3</v>
      </c>
      <c r="N304" s="309" t="s">
        <v>46</v>
      </c>
      <c r="O304" s="267"/>
      <c r="P304" s="268">
        <f>O304*H304</f>
        <v>0</v>
      </c>
      <c r="Q304" s="268">
        <v>2.3999999999999998E-3</v>
      </c>
      <c r="R304" s="268">
        <f>Q304*H304</f>
        <v>7.2950399999999999E-2</v>
      </c>
      <c r="S304" s="268">
        <v>0</v>
      </c>
      <c r="T304" s="269">
        <f>S304*H304</f>
        <v>0</v>
      </c>
      <c r="U304" s="187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/>
      <c r="AR304" s="270" t="s">
        <v>203</v>
      </c>
      <c r="AT304" s="270" t="s">
        <v>210</v>
      </c>
      <c r="AU304" s="270" t="s">
        <v>84</v>
      </c>
      <c r="AY304" s="180" t="s">
        <v>141</v>
      </c>
      <c r="BE304" s="271">
        <f>IF(N304="základní",J304,0)</f>
        <v>0</v>
      </c>
      <c r="BF304" s="271">
        <f>IF(N304="snížená",J304,0)</f>
        <v>0</v>
      </c>
      <c r="BG304" s="271">
        <f>IF(N304="zákl. přenesená",J304,0)</f>
        <v>0</v>
      </c>
      <c r="BH304" s="271">
        <f>IF(N304="sníž. přenesená",J304,0)</f>
        <v>0</v>
      </c>
      <c r="BI304" s="271">
        <f>IF(N304="nulová",J304,0)</f>
        <v>0</v>
      </c>
      <c r="BJ304" s="180" t="s">
        <v>82</v>
      </c>
      <c r="BK304" s="271">
        <f>ROUND(I304*H304,2)</f>
        <v>0</v>
      </c>
      <c r="BL304" s="180" t="s">
        <v>148</v>
      </c>
      <c r="BM304" s="270" t="s">
        <v>437</v>
      </c>
    </row>
    <row r="305" spans="1:65" s="277" customFormat="1">
      <c r="B305" s="278"/>
      <c r="D305" s="279" t="s">
        <v>152</v>
      </c>
      <c r="F305" s="281" t="s">
        <v>438</v>
      </c>
      <c r="H305" s="282">
        <v>30.396000000000001</v>
      </c>
      <c r="I305" s="87"/>
      <c r="L305" s="278"/>
      <c r="M305" s="283"/>
      <c r="N305" s="284"/>
      <c r="O305" s="284"/>
      <c r="P305" s="284"/>
      <c r="Q305" s="284"/>
      <c r="R305" s="284"/>
      <c r="S305" s="284"/>
      <c r="T305" s="285"/>
      <c r="AT305" s="280" t="s">
        <v>152</v>
      </c>
      <c r="AU305" s="280" t="s">
        <v>84</v>
      </c>
      <c r="AV305" s="277" t="s">
        <v>84</v>
      </c>
      <c r="AW305" s="277" t="s">
        <v>4</v>
      </c>
      <c r="AX305" s="277" t="s">
        <v>82</v>
      </c>
      <c r="AY305" s="280" t="s">
        <v>141</v>
      </c>
    </row>
    <row r="306" spans="1:65" s="190" customFormat="1" ht="37.9" customHeight="1">
      <c r="A306" s="187"/>
      <c r="B306" s="188"/>
      <c r="C306" s="259" t="s">
        <v>439</v>
      </c>
      <c r="D306" s="259" t="s">
        <v>143</v>
      </c>
      <c r="E306" s="260" t="s">
        <v>429</v>
      </c>
      <c r="F306" s="261" t="s">
        <v>430</v>
      </c>
      <c r="G306" s="262" t="s">
        <v>191</v>
      </c>
      <c r="H306" s="263">
        <v>44.996000000000002</v>
      </c>
      <c r="I306" s="85"/>
      <c r="J306" s="264">
        <f>ROUND(I306*H306,2)</f>
        <v>0</v>
      </c>
      <c r="K306" s="261" t="s">
        <v>147</v>
      </c>
      <c r="L306" s="188"/>
      <c r="M306" s="265" t="s">
        <v>3</v>
      </c>
      <c r="N306" s="266" t="s">
        <v>46</v>
      </c>
      <c r="O306" s="267"/>
      <c r="P306" s="268">
        <f>O306*H306</f>
        <v>0</v>
      </c>
      <c r="Q306" s="268">
        <v>8.3540799999999998E-3</v>
      </c>
      <c r="R306" s="268">
        <f>Q306*H306</f>
        <v>0.37590018368</v>
      </c>
      <c r="S306" s="268">
        <v>0</v>
      </c>
      <c r="T306" s="269">
        <f>S306*H306</f>
        <v>0</v>
      </c>
      <c r="U306" s="187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/>
      <c r="AR306" s="270" t="s">
        <v>148</v>
      </c>
      <c r="AT306" s="270" t="s">
        <v>143</v>
      </c>
      <c r="AU306" s="270" t="s">
        <v>84</v>
      </c>
      <c r="AY306" s="180" t="s">
        <v>141</v>
      </c>
      <c r="BE306" s="271">
        <f>IF(N306="základní",J306,0)</f>
        <v>0</v>
      </c>
      <c r="BF306" s="271">
        <f>IF(N306="snížená",J306,0)</f>
        <v>0</v>
      </c>
      <c r="BG306" s="271">
        <f>IF(N306="zákl. přenesená",J306,0)</f>
        <v>0</v>
      </c>
      <c r="BH306" s="271">
        <f>IF(N306="sníž. přenesená",J306,0)</f>
        <v>0</v>
      </c>
      <c r="BI306" s="271">
        <f>IF(N306="nulová",J306,0)</f>
        <v>0</v>
      </c>
      <c r="BJ306" s="180" t="s">
        <v>82</v>
      </c>
      <c r="BK306" s="271">
        <f>ROUND(I306*H306,2)</f>
        <v>0</v>
      </c>
      <c r="BL306" s="180" t="s">
        <v>148</v>
      </c>
      <c r="BM306" s="270" t="s">
        <v>440</v>
      </c>
    </row>
    <row r="307" spans="1:65" s="190" customFormat="1">
      <c r="A307" s="187"/>
      <c r="B307" s="188"/>
      <c r="C307" s="187"/>
      <c r="D307" s="272" t="s">
        <v>150</v>
      </c>
      <c r="E307" s="187"/>
      <c r="F307" s="273" t="s">
        <v>432</v>
      </c>
      <c r="G307" s="187"/>
      <c r="H307" s="187"/>
      <c r="I307" s="86"/>
      <c r="J307" s="187"/>
      <c r="K307" s="187"/>
      <c r="L307" s="188"/>
      <c r="M307" s="274"/>
      <c r="N307" s="275"/>
      <c r="O307" s="267"/>
      <c r="P307" s="267"/>
      <c r="Q307" s="267"/>
      <c r="R307" s="267"/>
      <c r="S307" s="267"/>
      <c r="T307" s="276"/>
      <c r="U307" s="187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/>
      <c r="AT307" s="180" t="s">
        <v>150</v>
      </c>
      <c r="AU307" s="180" t="s">
        <v>84</v>
      </c>
    </row>
    <row r="308" spans="1:65" s="277" customFormat="1">
      <c r="B308" s="278"/>
      <c r="D308" s="279" t="s">
        <v>152</v>
      </c>
      <c r="E308" s="280" t="s">
        <v>3</v>
      </c>
      <c r="F308" s="281" t="s">
        <v>441</v>
      </c>
      <c r="H308" s="282">
        <v>44.996000000000002</v>
      </c>
      <c r="I308" s="87"/>
      <c r="L308" s="278"/>
      <c r="M308" s="283"/>
      <c r="N308" s="284"/>
      <c r="O308" s="284"/>
      <c r="P308" s="284"/>
      <c r="Q308" s="284"/>
      <c r="R308" s="284"/>
      <c r="S308" s="284"/>
      <c r="T308" s="285"/>
      <c r="AT308" s="280" t="s">
        <v>152</v>
      </c>
      <c r="AU308" s="280" t="s">
        <v>84</v>
      </c>
      <c r="AV308" s="277" t="s">
        <v>84</v>
      </c>
      <c r="AW308" s="277" t="s">
        <v>36</v>
      </c>
      <c r="AX308" s="277" t="s">
        <v>82</v>
      </c>
      <c r="AY308" s="280" t="s">
        <v>141</v>
      </c>
    </row>
    <row r="309" spans="1:65" s="190" customFormat="1" ht="16.5" customHeight="1">
      <c r="A309" s="187"/>
      <c r="B309" s="188"/>
      <c r="C309" s="301" t="s">
        <v>442</v>
      </c>
      <c r="D309" s="301" t="s">
        <v>210</v>
      </c>
      <c r="E309" s="302" t="s">
        <v>443</v>
      </c>
      <c r="F309" s="303" t="s">
        <v>444</v>
      </c>
      <c r="G309" s="304" t="s">
        <v>191</v>
      </c>
      <c r="H309" s="305">
        <v>47.246000000000002</v>
      </c>
      <c r="I309" s="90"/>
      <c r="J309" s="306">
        <f>ROUND(I309*H309,2)</f>
        <v>0</v>
      </c>
      <c r="K309" s="303" t="s">
        <v>147</v>
      </c>
      <c r="L309" s="307"/>
      <c r="M309" s="308" t="s">
        <v>3</v>
      </c>
      <c r="N309" s="309" t="s">
        <v>46</v>
      </c>
      <c r="O309" s="267"/>
      <c r="P309" s="268">
        <f>O309*H309</f>
        <v>0</v>
      </c>
      <c r="Q309" s="268">
        <v>1.1199999999999999E-3</v>
      </c>
      <c r="R309" s="268">
        <f>Q309*H309</f>
        <v>5.2915520000000001E-2</v>
      </c>
      <c r="S309" s="268">
        <v>0</v>
      </c>
      <c r="T309" s="269">
        <f>S309*H309</f>
        <v>0</v>
      </c>
      <c r="U309" s="187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/>
      <c r="AR309" s="270" t="s">
        <v>203</v>
      </c>
      <c r="AT309" s="270" t="s">
        <v>210</v>
      </c>
      <c r="AU309" s="270" t="s">
        <v>84</v>
      </c>
      <c r="AY309" s="180" t="s">
        <v>141</v>
      </c>
      <c r="BE309" s="271">
        <f>IF(N309="základní",J309,0)</f>
        <v>0</v>
      </c>
      <c r="BF309" s="271">
        <f>IF(N309="snížená",J309,0)</f>
        <v>0</v>
      </c>
      <c r="BG309" s="271">
        <f>IF(N309="zákl. přenesená",J309,0)</f>
        <v>0</v>
      </c>
      <c r="BH309" s="271">
        <f>IF(N309="sníž. přenesená",J309,0)</f>
        <v>0</v>
      </c>
      <c r="BI309" s="271">
        <f>IF(N309="nulová",J309,0)</f>
        <v>0</v>
      </c>
      <c r="BJ309" s="180" t="s">
        <v>82</v>
      </c>
      <c r="BK309" s="271">
        <f>ROUND(I309*H309,2)</f>
        <v>0</v>
      </c>
      <c r="BL309" s="180" t="s">
        <v>148</v>
      </c>
      <c r="BM309" s="270" t="s">
        <v>445</v>
      </c>
    </row>
    <row r="310" spans="1:65" s="277" customFormat="1">
      <c r="B310" s="278"/>
      <c r="D310" s="279" t="s">
        <v>152</v>
      </c>
      <c r="F310" s="281" t="s">
        <v>446</v>
      </c>
      <c r="H310" s="282">
        <v>47.246000000000002</v>
      </c>
      <c r="I310" s="87"/>
      <c r="L310" s="278"/>
      <c r="M310" s="283"/>
      <c r="N310" s="284"/>
      <c r="O310" s="284"/>
      <c r="P310" s="284"/>
      <c r="Q310" s="284"/>
      <c r="R310" s="284"/>
      <c r="S310" s="284"/>
      <c r="T310" s="285"/>
      <c r="AT310" s="280" t="s">
        <v>152</v>
      </c>
      <c r="AU310" s="280" t="s">
        <v>84</v>
      </c>
      <c r="AV310" s="277" t="s">
        <v>84</v>
      </c>
      <c r="AW310" s="277" t="s">
        <v>4</v>
      </c>
      <c r="AX310" s="277" t="s">
        <v>82</v>
      </c>
      <c r="AY310" s="280" t="s">
        <v>141</v>
      </c>
    </row>
    <row r="311" spans="1:65" s="190" customFormat="1" ht="21.75" customHeight="1">
      <c r="A311" s="187"/>
      <c r="B311" s="188"/>
      <c r="C311" s="259" t="s">
        <v>447</v>
      </c>
      <c r="D311" s="259" t="s">
        <v>143</v>
      </c>
      <c r="E311" s="260" t="s">
        <v>448</v>
      </c>
      <c r="F311" s="261" t="s">
        <v>449</v>
      </c>
      <c r="G311" s="262" t="s">
        <v>191</v>
      </c>
      <c r="H311" s="263">
        <v>13.845000000000001</v>
      </c>
      <c r="I311" s="85"/>
      <c r="J311" s="264">
        <f>ROUND(I311*H311,2)</f>
        <v>0</v>
      </c>
      <c r="K311" s="261" t="s">
        <v>147</v>
      </c>
      <c r="L311" s="188"/>
      <c r="M311" s="265" t="s">
        <v>3</v>
      </c>
      <c r="N311" s="266" t="s">
        <v>46</v>
      </c>
      <c r="O311" s="267"/>
      <c r="P311" s="268">
        <f>O311*H311</f>
        <v>0</v>
      </c>
      <c r="Q311" s="268">
        <v>5.7000000000000002E-3</v>
      </c>
      <c r="R311" s="268">
        <f>Q311*H311</f>
        <v>7.8916500000000001E-2</v>
      </c>
      <c r="S311" s="268">
        <v>0</v>
      </c>
      <c r="T311" s="269">
        <f>S311*H311</f>
        <v>0</v>
      </c>
      <c r="U311" s="187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/>
      <c r="AR311" s="270" t="s">
        <v>148</v>
      </c>
      <c r="AT311" s="270" t="s">
        <v>143</v>
      </c>
      <c r="AU311" s="270" t="s">
        <v>84</v>
      </c>
      <c r="AY311" s="180" t="s">
        <v>141</v>
      </c>
      <c r="BE311" s="271">
        <f>IF(N311="základní",J311,0)</f>
        <v>0</v>
      </c>
      <c r="BF311" s="271">
        <f>IF(N311="snížená",J311,0)</f>
        <v>0</v>
      </c>
      <c r="BG311" s="271">
        <f>IF(N311="zákl. přenesená",J311,0)</f>
        <v>0</v>
      </c>
      <c r="BH311" s="271">
        <f>IF(N311="sníž. přenesená",J311,0)</f>
        <v>0</v>
      </c>
      <c r="BI311" s="271">
        <f>IF(N311="nulová",J311,0)</f>
        <v>0</v>
      </c>
      <c r="BJ311" s="180" t="s">
        <v>82</v>
      </c>
      <c r="BK311" s="271">
        <f>ROUND(I311*H311,2)</f>
        <v>0</v>
      </c>
      <c r="BL311" s="180" t="s">
        <v>148</v>
      </c>
      <c r="BM311" s="270" t="s">
        <v>450</v>
      </c>
    </row>
    <row r="312" spans="1:65" s="190" customFormat="1">
      <c r="A312" s="187"/>
      <c r="B312" s="188"/>
      <c r="C312" s="187"/>
      <c r="D312" s="272" t="s">
        <v>150</v>
      </c>
      <c r="E312" s="187"/>
      <c r="F312" s="273" t="s">
        <v>451</v>
      </c>
      <c r="G312" s="187"/>
      <c r="H312" s="187"/>
      <c r="I312" s="86"/>
      <c r="J312" s="187"/>
      <c r="K312" s="187"/>
      <c r="L312" s="188"/>
      <c r="M312" s="274"/>
      <c r="N312" s="275"/>
      <c r="O312" s="267"/>
      <c r="P312" s="267"/>
      <c r="Q312" s="267"/>
      <c r="R312" s="267"/>
      <c r="S312" s="267"/>
      <c r="T312" s="276"/>
      <c r="U312" s="187"/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/>
      <c r="AT312" s="180" t="s">
        <v>150</v>
      </c>
      <c r="AU312" s="180" t="s">
        <v>84</v>
      </c>
    </row>
    <row r="313" spans="1:65" s="277" customFormat="1">
      <c r="B313" s="278"/>
      <c r="D313" s="279" t="s">
        <v>152</v>
      </c>
      <c r="E313" s="280" t="s">
        <v>3</v>
      </c>
      <c r="F313" s="281" t="s">
        <v>452</v>
      </c>
      <c r="H313" s="282">
        <v>13.845000000000001</v>
      </c>
      <c r="I313" s="87"/>
      <c r="L313" s="278"/>
      <c r="M313" s="283"/>
      <c r="N313" s="284"/>
      <c r="O313" s="284"/>
      <c r="P313" s="284"/>
      <c r="Q313" s="284"/>
      <c r="R313" s="284"/>
      <c r="S313" s="284"/>
      <c r="T313" s="285"/>
      <c r="AT313" s="280" t="s">
        <v>152</v>
      </c>
      <c r="AU313" s="280" t="s">
        <v>84</v>
      </c>
      <c r="AV313" s="277" t="s">
        <v>84</v>
      </c>
      <c r="AW313" s="277" t="s">
        <v>36</v>
      </c>
      <c r="AX313" s="277" t="s">
        <v>82</v>
      </c>
      <c r="AY313" s="280" t="s">
        <v>141</v>
      </c>
    </row>
    <row r="314" spans="1:65" s="190" customFormat="1" ht="24.2" customHeight="1">
      <c r="A314" s="187"/>
      <c r="B314" s="188"/>
      <c r="C314" s="259" t="s">
        <v>453</v>
      </c>
      <c r="D314" s="259" t="s">
        <v>143</v>
      </c>
      <c r="E314" s="260" t="s">
        <v>454</v>
      </c>
      <c r="F314" s="261" t="s">
        <v>455</v>
      </c>
      <c r="G314" s="262" t="s">
        <v>191</v>
      </c>
      <c r="H314" s="263">
        <v>44.996000000000002</v>
      </c>
      <c r="I314" s="85"/>
      <c r="J314" s="264">
        <f>ROUND(I314*H314,2)</f>
        <v>0</v>
      </c>
      <c r="K314" s="261" t="s">
        <v>147</v>
      </c>
      <c r="L314" s="188"/>
      <c r="M314" s="265" t="s">
        <v>3</v>
      </c>
      <c r="N314" s="266" t="s">
        <v>46</v>
      </c>
      <c r="O314" s="267"/>
      <c r="P314" s="268">
        <f>O314*H314</f>
        <v>0</v>
      </c>
      <c r="Q314" s="268">
        <v>2.7499999999999998E-3</v>
      </c>
      <c r="R314" s="268">
        <f>Q314*H314</f>
        <v>0.123739</v>
      </c>
      <c r="S314" s="268">
        <v>0</v>
      </c>
      <c r="T314" s="269">
        <f>S314*H314</f>
        <v>0</v>
      </c>
      <c r="U314" s="187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/>
      <c r="AR314" s="270" t="s">
        <v>148</v>
      </c>
      <c r="AT314" s="270" t="s">
        <v>143</v>
      </c>
      <c r="AU314" s="270" t="s">
        <v>84</v>
      </c>
      <c r="AY314" s="180" t="s">
        <v>141</v>
      </c>
      <c r="BE314" s="271">
        <f>IF(N314="základní",J314,0)</f>
        <v>0</v>
      </c>
      <c r="BF314" s="271">
        <f>IF(N314="snížená",J314,0)</f>
        <v>0</v>
      </c>
      <c r="BG314" s="271">
        <f>IF(N314="zákl. přenesená",J314,0)</f>
        <v>0</v>
      </c>
      <c r="BH314" s="271">
        <f>IF(N314="sníž. přenesená",J314,0)</f>
        <v>0</v>
      </c>
      <c r="BI314" s="271">
        <f>IF(N314="nulová",J314,0)</f>
        <v>0</v>
      </c>
      <c r="BJ314" s="180" t="s">
        <v>82</v>
      </c>
      <c r="BK314" s="271">
        <f>ROUND(I314*H314,2)</f>
        <v>0</v>
      </c>
      <c r="BL314" s="180" t="s">
        <v>148</v>
      </c>
      <c r="BM314" s="270" t="s">
        <v>456</v>
      </c>
    </row>
    <row r="315" spans="1:65" s="190" customFormat="1">
      <c r="A315" s="187"/>
      <c r="B315" s="188"/>
      <c r="C315" s="187"/>
      <c r="D315" s="272" t="s">
        <v>150</v>
      </c>
      <c r="E315" s="187"/>
      <c r="F315" s="273" t="s">
        <v>457</v>
      </c>
      <c r="G315" s="187"/>
      <c r="H315" s="187"/>
      <c r="I315" s="86"/>
      <c r="J315" s="187"/>
      <c r="K315" s="187"/>
      <c r="L315" s="188"/>
      <c r="M315" s="274"/>
      <c r="N315" s="275"/>
      <c r="O315" s="267"/>
      <c r="P315" s="267"/>
      <c r="Q315" s="267"/>
      <c r="R315" s="267"/>
      <c r="S315" s="267"/>
      <c r="T315" s="276"/>
      <c r="U315" s="187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/>
      <c r="AT315" s="180" t="s">
        <v>150</v>
      </c>
      <c r="AU315" s="180" t="s">
        <v>84</v>
      </c>
    </row>
    <row r="316" spans="1:65" s="190" customFormat="1" ht="21.75" customHeight="1">
      <c r="A316" s="187"/>
      <c r="B316" s="188"/>
      <c r="C316" s="259" t="s">
        <v>458</v>
      </c>
      <c r="D316" s="259" t="s">
        <v>143</v>
      </c>
      <c r="E316" s="260" t="s">
        <v>459</v>
      </c>
      <c r="F316" s="261" t="s">
        <v>460</v>
      </c>
      <c r="G316" s="262" t="s">
        <v>146</v>
      </c>
      <c r="H316" s="263">
        <v>8.1300000000000008</v>
      </c>
      <c r="I316" s="85"/>
      <c r="J316" s="264">
        <f>ROUND(I316*H316,2)</f>
        <v>0</v>
      </c>
      <c r="K316" s="261" t="s">
        <v>147</v>
      </c>
      <c r="L316" s="188"/>
      <c r="M316" s="265" t="s">
        <v>3</v>
      </c>
      <c r="N316" s="266" t="s">
        <v>46</v>
      </c>
      <c r="O316" s="267"/>
      <c r="P316" s="268">
        <f>O316*H316</f>
        <v>0</v>
      </c>
      <c r="Q316" s="268">
        <v>2.3010199999999998</v>
      </c>
      <c r="R316" s="268">
        <f>Q316*H316</f>
        <v>18.707292599999999</v>
      </c>
      <c r="S316" s="268">
        <v>0</v>
      </c>
      <c r="T316" s="269">
        <f>S316*H316</f>
        <v>0</v>
      </c>
      <c r="U316" s="187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/>
      <c r="AR316" s="270" t="s">
        <v>148</v>
      </c>
      <c r="AT316" s="270" t="s">
        <v>143</v>
      </c>
      <c r="AU316" s="270" t="s">
        <v>84</v>
      </c>
      <c r="AY316" s="180" t="s">
        <v>141</v>
      </c>
      <c r="BE316" s="271">
        <f>IF(N316="základní",J316,0)</f>
        <v>0</v>
      </c>
      <c r="BF316" s="271">
        <f>IF(N316="snížená",J316,0)</f>
        <v>0</v>
      </c>
      <c r="BG316" s="271">
        <f>IF(N316="zákl. přenesená",J316,0)</f>
        <v>0</v>
      </c>
      <c r="BH316" s="271">
        <f>IF(N316="sníž. přenesená",J316,0)</f>
        <v>0</v>
      </c>
      <c r="BI316" s="271">
        <f>IF(N316="nulová",J316,0)</f>
        <v>0</v>
      </c>
      <c r="BJ316" s="180" t="s">
        <v>82</v>
      </c>
      <c r="BK316" s="271">
        <f>ROUND(I316*H316,2)</f>
        <v>0</v>
      </c>
      <c r="BL316" s="180" t="s">
        <v>148</v>
      </c>
      <c r="BM316" s="270" t="s">
        <v>461</v>
      </c>
    </row>
    <row r="317" spans="1:65" s="190" customFormat="1">
      <c r="A317" s="187"/>
      <c r="B317" s="188"/>
      <c r="C317" s="187"/>
      <c r="D317" s="272" t="s">
        <v>150</v>
      </c>
      <c r="E317" s="187"/>
      <c r="F317" s="273" t="s">
        <v>462</v>
      </c>
      <c r="G317" s="187"/>
      <c r="H317" s="187"/>
      <c r="I317" s="86"/>
      <c r="J317" s="187"/>
      <c r="K317" s="187"/>
      <c r="L317" s="188"/>
      <c r="M317" s="274"/>
      <c r="N317" s="275"/>
      <c r="O317" s="267"/>
      <c r="P317" s="267"/>
      <c r="Q317" s="267"/>
      <c r="R317" s="267"/>
      <c r="S317" s="267"/>
      <c r="T317" s="276"/>
      <c r="U317" s="187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/>
      <c r="AT317" s="180" t="s">
        <v>150</v>
      </c>
      <c r="AU317" s="180" t="s">
        <v>84</v>
      </c>
    </row>
    <row r="318" spans="1:65" s="277" customFormat="1">
      <c r="B318" s="278"/>
      <c r="D318" s="279" t="s">
        <v>152</v>
      </c>
      <c r="E318" s="280" t="s">
        <v>3</v>
      </c>
      <c r="F318" s="281" t="s">
        <v>463</v>
      </c>
      <c r="H318" s="282">
        <v>8.1300000000000008</v>
      </c>
      <c r="I318" s="87"/>
      <c r="L318" s="278"/>
      <c r="M318" s="283"/>
      <c r="N318" s="284"/>
      <c r="O318" s="284"/>
      <c r="P318" s="284"/>
      <c r="Q318" s="284"/>
      <c r="R318" s="284"/>
      <c r="S318" s="284"/>
      <c r="T318" s="285"/>
      <c r="AT318" s="280" t="s">
        <v>152</v>
      </c>
      <c r="AU318" s="280" t="s">
        <v>84</v>
      </c>
      <c r="AV318" s="277" t="s">
        <v>84</v>
      </c>
      <c r="AW318" s="277" t="s">
        <v>36</v>
      </c>
      <c r="AX318" s="277" t="s">
        <v>82</v>
      </c>
      <c r="AY318" s="280" t="s">
        <v>141</v>
      </c>
    </row>
    <row r="319" spans="1:65" s="190" customFormat="1" ht="21.75" customHeight="1">
      <c r="A319" s="187"/>
      <c r="B319" s="188"/>
      <c r="C319" s="259" t="s">
        <v>464</v>
      </c>
      <c r="D319" s="259" t="s">
        <v>143</v>
      </c>
      <c r="E319" s="260" t="s">
        <v>465</v>
      </c>
      <c r="F319" s="261" t="s">
        <v>466</v>
      </c>
      <c r="G319" s="262" t="s">
        <v>146</v>
      </c>
      <c r="H319" s="263">
        <v>12.195</v>
      </c>
      <c r="I319" s="85"/>
      <c r="J319" s="264">
        <f>ROUND(I319*H319,2)</f>
        <v>0</v>
      </c>
      <c r="K319" s="261" t="s">
        <v>147</v>
      </c>
      <c r="L319" s="188"/>
      <c r="M319" s="265" t="s">
        <v>3</v>
      </c>
      <c r="N319" s="266" t="s">
        <v>46</v>
      </c>
      <c r="O319" s="267"/>
      <c r="P319" s="268">
        <f>O319*H319</f>
        <v>0</v>
      </c>
      <c r="Q319" s="268">
        <v>2.3010199999999998</v>
      </c>
      <c r="R319" s="268">
        <f>Q319*H319</f>
        <v>28.0609389</v>
      </c>
      <c r="S319" s="268">
        <v>0</v>
      </c>
      <c r="T319" s="269">
        <f>S319*H319</f>
        <v>0</v>
      </c>
      <c r="U319" s="187"/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/>
      <c r="AR319" s="270" t="s">
        <v>148</v>
      </c>
      <c r="AT319" s="270" t="s">
        <v>143</v>
      </c>
      <c r="AU319" s="270" t="s">
        <v>84</v>
      </c>
      <c r="AY319" s="180" t="s">
        <v>141</v>
      </c>
      <c r="BE319" s="271">
        <f>IF(N319="základní",J319,0)</f>
        <v>0</v>
      </c>
      <c r="BF319" s="271">
        <f>IF(N319="snížená",J319,0)</f>
        <v>0</v>
      </c>
      <c r="BG319" s="271">
        <f>IF(N319="zákl. přenesená",J319,0)</f>
        <v>0</v>
      </c>
      <c r="BH319" s="271">
        <f>IF(N319="sníž. přenesená",J319,0)</f>
        <v>0</v>
      </c>
      <c r="BI319" s="271">
        <f>IF(N319="nulová",J319,0)</f>
        <v>0</v>
      </c>
      <c r="BJ319" s="180" t="s">
        <v>82</v>
      </c>
      <c r="BK319" s="271">
        <f>ROUND(I319*H319,2)</f>
        <v>0</v>
      </c>
      <c r="BL319" s="180" t="s">
        <v>148</v>
      </c>
      <c r="BM319" s="270" t="s">
        <v>467</v>
      </c>
    </row>
    <row r="320" spans="1:65" s="190" customFormat="1">
      <c r="A320" s="187"/>
      <c r="B320" s="188"/>
      <c r="C320" s="187"/>
      <c r="D320" s="272" t="s">
        <v>150</v>
      </c>
      <c r="E320" s="187"/>
      <c r="F320" s="273" t="s">
        <v>468</v>
      </c>
      <c r="G320" s="187"/>
      <c r="H320" s="187"/>
      <c r="I320" s="86"/>
      <c r="J320" s="187"/>
      <c r="K320" s="187"/>
      <c r="L320" s="188"/>
      <c r="M320" s="274"/>
      <c r="N320" s="275"/>
      <c r="O320" s="267"/>
      <c r="P320" s="267"/>
      <c r="Q320" s="267"/>
      <c r="R320" s="267"/>
      <c r="S320" s="267"/>
      <c r="T320" s="276"/>
      <c r="U320" s="187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/>
      <c r="AT320" s="180" t="s">
        <v>150</v>
      </c>
      <c r="AU320" s="180" t="s">
        <v>84</v>
      </c>
    </row>
    <row r="321" spans="1:65" s="277" customFormat="1">
      <c r="B321" s="278"/>
      <c r="D321" s="279" t="s">
        <v>152</v>
      </c>
      <c r="E321" s="280" t="s">
        <v>3</v>
      </c>
      <c r="F321" s="281" t="s">
        <v>469</v>
      </c>
      <c r="H321" s="282">
        <v>12.195</v>
      </c>
      <c r="I321" s="87"/>
      <c r="L321" s="278"/>
      <c r="M321" s="283"/>
      <c r="N321" s="284"/>
      <c r="O321" s="284"/>
      <c r="P321" s="284"/>
      <c r="Q321" s="284"/>
      <c r="R321" s="284"/>
      <c r="S321" s="284"/>
      <c r="T321" s="285"/>
      <c r="AT321" s="280" t="s">
        <v>152</v>
      </c>
      <c r="AU321" s="280" t="s">
        <v>84</v>
      </c>
      <c r="AV321" s="277" t="s">
        <v>84</v>
      </c>
      <c r="AW321" s="277" t="s">
        <v>36</v>
      </c>
      <c r="AX321" s="277" t="s">
        <v>82</v>
      </c>
      <c r="AY321" s="280" t="s">
        <v>141</v>
      </c>
    </row>
    <row r="322" spans="1:65" s="190" customFormat="1" ht="21.75" customHeight="1">
      <c r="A322" s="187"/>
      <c r="B322" s="188"/>
      <c r="C322" s="259" t="s">
        <v>470</v>
      </c>
      <c r="D322" s="259" t="s">
        <v>143</v>
      </c>
      <c r="E322" s="260" t="s">
        <v>471</v>
      </c>
      <c r="F322" s="261" t="s">
        <v>472</v>
      </c>
      <c r="G322" s="262" t="s">
        <v>146</v>
      </c>
      <c r="H322" s="263">
        <v>16.260000000000002</v>
      </c>
      <c r="I322" s="85"/>
      <c r="J322" s="264">
        <f>ROUND(I322*H322,2)</f>
        <v>0</v>
      </c>
      <c r="K322" s="261" t="s">
        <v>147</v>
      </c>
      <c r="L322" s="188"/>
      <c r="M322" s="265" t="s">
        <v>3</v>
      </c>
      <c r="N322" s="266" t="s">
        <v>46</v>
      </c>
      <c r="O322" s="267"/>
      <c r="P322" s="268">
        <f>O322*H322</f>
        <v>0</v>
      </c>
      <c r="Q322" s="268">
        <v>2.5018699999999998</v>
      </c>
      <c r="R322" s="268">
        <f>Q322*H322</f>
        <v>40.6804062</v>
      </c>
      <c r="S322" s="268">
        <v>0</v>
      </c>
      <c r="T322" s="269">
        <f>S322*H322</f>
        <v>0</v>
      </c>
      <c r="U322" s="187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/>
      <c r="AR322" s="270" t="s">
        <v>148</v>
      </c>
      <c r="AT322" s="270" t="s">
        <v>143</v>
      </c>
      <c r="AU322" s="270" t="s">
        <v>84</v>
      </c>
      <c r="AY322" s="180" t="s">
        <v>141</v>
      </c>
      <c r="BE322" s="271">
        <f>IF(N322="základní",J322,0)</f>
        <v>0</v>
      </c>
      <c r="BF322" s="271">
        <f>IF(N322="snížená",J322,0)</f>
        <v>0</v>
      </c>
      <c r="BG322" s="271">
        <f>IF(N322="zákl. přenesená",J322,0)</f>
        <v>0</v>
      </c>
      <c r="BH322" s="271">
        <f>IF(N322="sníž. přenesená",J322,0)</f>
        <v>0</v>
      </c>
      <c r="BI322" s="271">
        <f>IF(N322="nulová",J322,0)</f>
        <v>0</v>
      </c>
      <c r="BJ322" s="180" t="s">
        <v>82</v>
      </c>
      <c r="BK322" s="271">
        <f>ROUND(I322*H322,2)</f>
        <v>0</v>
      </c>
      <c r="BL322" s="180" t="s">
        <v>148</v>
      </c>
      <c r="BM322" s="270" t="s">
        <v>473</v>
      </c>
    </row>
    <row r="323" spans="1:65" s="190" customFormat="1">
      <c r="A323" s="187"/>
      <c r="B323" s="188"/>
      <c r="C323" s="187"/>
      <c r="D323" s="272" t="s">
        <v>150</v>
      </c>
      <c r="E323" s="187"/>
      <c r="F323" s="273" t="s">
        <v>474</v>
      </c>
      <c r="G323" s="187"/>
      <c r="H323" s="187"/>
      <c r="I323" s="86"/>
      <c r="J323" s="187"/>
      <c r="K323" s="187"/>
      <c r="L323" s="188"/>
      <c r="M323" s="274"/>
      <c r="N323" s="275"/>
      <c r="O323" s="267"/>
      <c r="P323" s="267"/>
      <c r="Q323" s="267"/>
      <c r="R323" s="267"/>
      <c r="S323" s="267"/>
      <c r="T323" s="276"/>
      <c r="U323" s="187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/>
      <c r="AT323" s="180" t="s">
        <v>150</v>
      </c>
      <c r="AU323" s="180" t="s">
        <v>84</v>
      </c>
    </row>
    <row r="324" spans="1:65" s="277" customFormat="1">
      <c r="B324" s="278"/>
      <c r="D324" s="279" t="s">
        <v>152</v>
      </c>
      <c r="E324" s="280" t="s">
        <v>3</v>
      </c>
      <c r="F324" s="281" t="s">
        <v>475</v>
      </c>
      <c r="H324" s="282">
        <v>16.260000000000002</v>
      </c>
      <c r="I324" s="87"/>
      <c r="L324" s="278"/>
      <c r="M324" s="283"/>
      <c r="N324" s="284"/>
      <c r="O324" s="284"/>
      <c r="P324" s="284"/>
      <c r="Q324" s="284"/>
      <c r="R324" s="284"/>
      <c r="S324" s="284"/>
      <c r="T324" s="285"/>
      <c r="AT324" s="280" t="s">
        <v>152</v>
      </c>
      <c r="AU324" s="280" t="s">
        <v>84</v>
      </c>
      <c r="AV324" s="277" t="s">
        <v>84</v>
      </c>
      <c r="AW324" s="277" t="s">
        <v>36</v>
      </c>
      <c r="AX324" s="277" t="s">
        <v>82</v>
      </c>
      <c r="AY324" s="280" t="s">
        <v>141</v>
      </c>
    </row>
    <row r="325" spans="1:65" s="190" customFormat="1" ht="21.75" customHeight="1">
      <c r="A325" s="187"/>
      <c r="B325" s="188"/>
      <c r="C325" s="259" t="s">
        <v>476</v>
      </c>
      <c r="D325" s="259" t="s">
        <v>143</v>
      </c>
      <c r="E325" s="260" t="s">
        <v>477</v>
      </c>
      <c r="F325" s="261" t="s">
        <v>478</v>
      </c>
      <c r="G325" s="262" t="s">
        <v>146</v>
      </c>
      <c r="H325" s="263">
        <v>8.1300000000000008</v>
      </c>
      <c r="I325" s="85"/>
      <c r="J325" s="264">
        <f>ROUND(I325*H325,2)</f>
        <v>0</v>
      </c>
      <c r="K325" s="261" t="s">
        <v>147</v>
      </c>
      <c r="L325" s="188"/>
      <c r="M325" s="265" t="s">
        <v>3</v>
      </c>
      <c r="N325" s="266" t="s">
        <v>46</v>
      </c>
      <c r="O325" s="267"/>
      <c r="P325" s="268">
        <f>O325*H325</f>
        <v>0</v>
      </c>
      <c r="Q325" s="268">
        <v>0</v>
      </c>
      <c r="R325" s="268">
        <f>Q325*H325</f>
        <v>0</v>
      </c>
      <c r="S325" s="268">
        <v>0</v>
      </c>
      <c r="T325" s="269">
        <f>S325*H325</f>
        <v>0</v>
      </c>
      <c r="U325" s="187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/>
      <c r="AR325" s="270" t="s">
        <v>148</v>
      </c>
      <c r="AT325" s="270" t="s">
        <v>143</v>
      </c>
      <c r="AU325" s="270" t="s">
        <v>84</v>
      </c>
      <c r="AY325" s="180" t="s">
        <v>141</v>
      </c>
      <c r="BE325" s="271">
        <f>IF(N325="základní",J325,0)</f>
        <v>0</v>
      </c>
      <c r="BF325" s="271">
        <f>IF(N325="snížená",J325,0)</f>
        <v>0</v>
      </c>
      <c r="BG325" s="271">
        <f>IF(N325="zákl. přenesená",J325,0)</f>
        <v>0</v>
      </c>
      <c r="BH325" s="271">
        <f>IF(N325="sníž. přenesená",J325,0)</f>
        <v>0</v>
      </c>
      <c r="BI325" s="271">
        <f>IF(N325="nulová",J325,0)</f>
        <v>0</v>
      </c>
      <c r="BJ325" s="180" t="s">
        <v>82</v>
      </c>
      <c r="BK325" s="271">
        <f>ROUND(I325*H325,2)</f>
        <v>0</v>
      </c>
      <c r="BL325" s="180" t="s">
        <v>148</v>
      </c>
      <c r="BM325" s="270" t="s">
        <v>479</v>
      </c>
    </row>
    <row r="326" spans="1:65" s="190" customFormat="1">
      <c r="A326" s="187"/>
      <c r="B326" s="188"/>
      <c r="C326" s="187"/>
      <c r="D326" s="272" t="s">
        <v>150</v>
      </c>
      <c r="E326" s="187"/>
      <c r="F326" s="273" t="s">
        <v>480</v>
      </c>
      <c r="G326" s="187"/>
      <c r="H326" s="187"/>
      <c r="I326" s="86"/>
      <c r="J326" s="187"/>
      <c r="K326" s="187"/>
      <c r="L326" s="188"/>
      <c r="M326" s="274"/>
      <c r="N326" s="275"/>
      <c r="O326" s="267"/>
      <c r="P326" s="267"/>
      <c r="Q326" s="267"/>
      <c r="R326" s="267"/>
      <c r="S326" s="267"/>
      <c r="T326" s="276"/>
      <c r="U326" s="187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/>
      <c r="AT326" s="180" t="s">
        <v>150</v>
      </c>
      <c r="AU326" s="180" t="s">
        <v>84</v>
      </c>
    </row>
    <row r="327" spans="1:65" s="277" customFormat="1">
      <c r="B327" s="278"/>
      <c r="D327" s="279" t="s">
        <v>152</v>
      </c>
      <c r="E327" s="280" t="s">
        <v>3</v>
      </c>
      <c r="F327" s="281" t="s">
        <v>463</v>
      </c>
      <c r="H327" s="282">
        <v>8.1300000000000008</v>
      </c>
      <c r="I327" s="87"/>
      <c r="L327" s="278"/>
      <c r="M327" s="283"/>
      <c r="N327" s="284"/>
      <c r="O327" s="284"/>
      <c r="P327" s="284"/>
      <c r="Q327" s="284"/>
      <c r="R327" s="284"/>
      <c r="S327" s="284"/>
      <c r="T327" s="285"/>
      <c r="AT327" s="280" t="s">
        <v>152</v>
      </c>
      <c r="AU327" s="280" t="s">
        <v>84</v>
      </c>
      <c r="AV327" s="277" t="s">
        <v>84</v>
      </c>
      <c r="AW327" s="277" t="s">
        <v>36</v>
      </c>
      <c r="AX327" s="277" t="s">
        <v>82</v>
      </c>
      <c r="AY327" s="280" t="s">
        <v>141</v>
      </c>
    </row>
    <row r="328" spans="1:65" s="190" customFormat="1" ht="21.75" customHeight="1">
      <c r="A328" s="187"/>
      <c r="B328" s="188"/>
      <c r="C328" s="259" t="s">
        <v>481</v>
      </c>
      <c r="D328" s="259" t="s">
        <v>143</v>
      </c>
      <c r="E328" s="260" t="s">
        <v>482</v>
      </c>
      <c r="F328" s="261" t="s">
        <v>483</v>
      </c>
      <c r="G328" s="262" t="s">
        <v>146</v>
      </c>
      <c r="H328" s="263">
        <v>16.260000000000002</v>
      </c>
      <c r="I328" s="85"/>
      <c r="J328" s="264">
        <f>ROUND(I328*H328,2)</f>
        <v>0</v>
      </c>
      <c r="K328" s="261" t="s">
        <v>147</v>
      </c>
      <c r="L328" s="188"/>
      <c r="M328" s="265" t="s">
        <v>3</v>
      </c>
      <c r="N328" s="266" t="s">
        <v>46</v>
      </c>
      <c r="O328" s="267"/>
      <c r="P328" s="268">
        <f>O328*H328</f>
        <v>0</v>
      </c>
      <c r="Q328" s="268">
        <v>0</v>
      </c>
      <c r="R328" s="268">
        <f>Q328*H328</f>
        <v>0</v>
      </c>
      <c r="S328" s="268">
        <v>0</v>
      </c>
      <c r="T328" s="269">
        <f>S328*H328</f>
        <v>0</v>
      </c>
      <c r="U328" s="187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/>
      <c r="AR328" s="270" t="s">
        <v>148</v>
      </c>
      <c r="AT328" s="270" t="s">
        <v>143</v>
      </c>
      <c r="AU328" s="270" t="s">
        <v>84</v>
      </c>
      <c r="AY328" s="180" t="s">
        <v>141</v>
      </c>
      <c r="BE328" s="271">
        <f>IF(N328="základní",J328,0)</f>
        <v>0</v>
      </c>
      <c r="BF328" s="271">
        <f>IF(N328="snížená",J328,0)</f>
        <v>0</v>
      </c>
      <c r="BG328" s="271">
        <f>IF(N328="zákl. přenesená",J328,0)</f>
        <v>0</v>
      </c>
      <c r="BH328" s="271">
        <f>IF(N328="sníž. přenesená",J328,0)</f>
        <v>0</v>
      </c>
      <c r="BI328" s="271">
        <f>IF(N328="nulová",J328,0)</f>
        <v>0</v>
      </c>
      <c r="BJ328" s="180" t="s">
        <v>82</v>
      </c>
      <c r="BK328" s="271">
        <f>ROUND(I328*H328,2)</f>
        <v>0</v>
      </c>
      <c r="BL328" s="180" t="s">
        <v>148</v>
      </c>
      <c r="BM328" s="270" t="s">
        <v>484</v>
      </c>
    </row>
    <row r="329" spans="1:65" s="190" customFormat="1">
      <c r="A329" s="187"/>
      <c r="B329" s="188"/>
      <c r="C329" s="187"/>
      <c r="D329" s="272" t="s">
        <v>150</v>
      </c>
      <c r="E329" s="187"/>
      <c r="F329" s="273" t="s">
        <v>485</v>
      </c>
      <c r="G329" s="187"/>
      <c r="H329" s="187"/>
      <c r="I329" s="86"/>
      <c r="J329" s="187"/>
      <c r="K329" s="187"/>
      <c r="L329" s="188"/>
      <c r="M329" s="274"/>
      <c r="N329" s="275"/>
      <c r="O329" s="267"/>
      <c r="P329" s="267"/>
      <c r="Q329" s="267"/>
      <c r="R329" s="267"/>
      <c r="S329" s="267"/>
      <c r="T329" s="276"/>
      <c r="U329" s="187"/>
      <c r="V329" s="187"/>
      <c r="W329" s="187"/>
      <c r="X329" s="187"/>
      <c r="Y329" s="187"/>
      <c r="Z329" s="187"/>
      <c r="AA329" s="187"/>
      <c r="AB329" s="187"/>
      <c r="AC329" s="187"/>
      <c r="AD329" s="187"/>
      <c r="AE329" s="187"/>
      <c r="AT329" s="180" t="s">
        <v>150</v>
      </c>
      <c r="AU329" s="180" t="s">
        <v>84</v>
      </c>
    </row>
    <row r="330" spans="1:65" s="190" customFormat="1" ht="24.2" customHeight="1">
      <c r="A330" s="187"/>
      <c r="B330" s="188"/>
      <c r="C330" s="259" t="s">
        <v>486</v>
      </c>
      <c r="D330" s="259" t="s">
        <v>143</v>
      </c>
      <c r="E330" s="260" t="s">
        <v>487</v>
      </c>
      <c r="F330" s="261" t="s">
        <v>488</v>
      </c>
      <c r="G330" s="262" t="s">
        <v>146</v>
      </c>
      <c r="H330" s="263">
        <v>16.260000000000002</v>
      </c>
      <c r="I330" s="85"/>
      <c r="J330" s="264">
        <f>ROUND(I330*H330,2)</f>
        <v>0</v>
      </c>
      <c r="K330" s="261" t="s">
        <v>147</v>
      </c>
      <c r="L330" s="188"/>
      <c r="M330" s="265" t="s">
        <v>3</v>
      </c>
      <c r="N330" s="266" t="s">
        <v>46</v>
      </c>
      <c r="O330" s="267"/>
      <c r="P330" s="268">
        <f>O330*H330</f>
        <v>0</v>
      </c>
      <c r="Q330" s="268">
        <v>0.01</v>
      </c>
      <c r="R330" s="268">
        <f>Q330*H330</f>
        <v>0.16260000000000002</v>
      </c>
      <c r="S330" s="268">
        <v>0</v>
      </c>
      <c r="T330" s="269">
        <f>S330*H330</f>
        <v>0</v>
      </c>
      <c r="U330" s="187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/>
      <c r="AR330" s="270" t="s">
        <v>148</v>
      </c>
      <c r="AT330" s="270" t="s">
        <v>143</v>
      </c>
      <c r="AU330" s="270" t="s">
        <v>84</v>
      </c>
      <c r="AY330" s="180" t="s">
        <v>141</v>
      </c>
      <c r="BE330" s="271">
        <f>IF(N330="základní",J330,0)</f>
        <v>0</v>
      </c>
      <c r="BF330" s="271">
        <f>IF(N330="snížená",J330,0)</f>
        <v>0</v>
      </c>
      <c r="BG330" s="271">
        <f>IF(N330="zákl. přenesená",J330,0)</f>
        <v>0</v>
      </c>
      <c r="BH330" s="271">
        <f>IF(N330="sníž. přenesená",J330,0)</f>
        <v>0</v>
      </c>
      <c r="BI330" s="271">
        <f>IF(N330="nulová",J330,0)</f>
        <v>0</v>
      </c>
      <c r="BJ330" s="180" t="s">
        <v>82</v>
      </c>
      <c r="BK330" s="271">
        <f>ROUND(I330*H330,2)</f>
        <v>0</v>
      </c>
      <c r="BL330" s="180" t="s">
        <v>148</v>
      </c>
      <c r="BM330" s="270" t="s">
        <v>489</v>
      </c>
    </row>
    <row r="331" spans="1:65" s="190" customFormat="1">
      <c r="A331" s="187"/>
      <c r="B331" s="188"/>
      <c r="C331" s="187"/>
      <c r="D331" s="272" t="s">
        <v>150</v>
      </c>
      <c r="E331" s="187"/>
      <c r="F331" s="273" t="s">
        <v>490</v>
      </c>
      <c r="G331" s="187"/>
      <c r="H331" s="187"/>
      <c r="I331" s="86"/>
      <c r="J331" s="187"/>
      <c r="K331" s="187"/>
      <c r="L331" s="188"/>
      <c r="M331" s="274"/>
      <c r="N331" s="275"/>
      <c r="O331" s="267"/>
      <c r="P331" s="267"/>
      <c r="Q331" s="267"/>
      <c r="R331" s="267"/>
      <c r="S331" s="267"/>
      <c r="T331" s="276"/>
      <c r="U331" s="187"/>
      <c r="V331" s="187"/>
      <c r="W331" s="187"/>
      <c r="X331" s="187"/>
      <c r="Y331" s="187"/>
      <c r="Z331" s="187"/>
      <c r="AA331" s="187"/>
      <c r="AB331" s="187"/>
      <c r="AC331" s="187"/>
      <c r="AD331" s="187"/>
      <c r="AE331" s="187"/>
      <c r="AT331" s="180" t="s">
        <v>150</v>
      </c>
      <c r="AU331" s="180" t="s">
        <v>84</v>
      </c>
    </row>
    <row r="332" spans="1:65" s="190" customFormat="1" ht="16.5" customHeight="1">
      <c r="A332" s="187"/>
      <c r="B332" s="188"/>
      <c r="C332" s="259" t="s">
        <v>491</v>
      </c>
      <c r="D332" s="259" t="s">
        <v>143</v>
      </c>
      <c r="E332" s="260" t="s">
        <v>492</v>
      </c>
      <c r="F332" s="261" t="s">
        <v>493</v>
      </c>
      <c r="G332" s="262" t="s">
        <v>199</v>
      </c>
      <c r="H332" s="263">
        <v>1.6259999999999999</v>
      </c>
      <c r="I332" s="85"/>
      <c r="J332" s="264">
        <f>ROUND(I332*H332,2)</f>
        <v>0</v>
      </c>
      <c r="K332" s="261" t="s">
        <v>147</v>
      </c>
      <c r="L332" s="188"/>
      <c r="M332" s="265" t="s">
        <v>3</v>
      </c>
      <c r="N332" s="266" t="s">
        <v>46</v>
      </c>
      <c r="O332" s="267"/>
      <c r="P332" s="268">
        <f>O332*H332</f>
        <v>0</v>
      </c>
      <c r="Q332" s="268">
        <v>1.0627727796999999</v>
      </c>
      <c r="R332" s="268">
        <f>Q332*H332</f>
        <v>1.7280685397921998</v>
      </c>
      <c r="S332" s="268">
        <v>0</v>
      </c>
      <c r="T332" s="269">
        <f>S332*H332</f>
        <v>0</v>
      </c>
      <c r="U332" s="187"/>
      <c r="V332" s="187"/>
      <c r="W332" s="187"/>
      <c r="X332" s="187"/>
      <c r="Y332" s="187"/>
      <c r="Z332" s="187"/>
      <c r="AA332" s="187"/>
      <c r="AB332" s="187"/>
      <c r="AC332" s="187"/>
      <c r="AD332" s="187"/>
      <c r="AE332" s="187"/>
      <c r="AR332" s="270" t="s">
        <v>148</v>
      </c>
      <c r="AT332" s="270" t="s">
        <v>143</v>
      </c>
      <c r="AU332" s="270" t="s">
        <v>84</v>
      </c>
      <c r="AY332" s="180" t="s">
        <v>141</v>
      </c>
      <c r="BE332" s="271">
        <f>IF(N332="základní",J332,0)</f>
        <v>0</v>
      </c>
      <c r="BF332" s="271">
        <f>IF(N332="snížená",J332,0)</f>
        <v>0</v>
      </c>
      <c r="BG332" s="271">
        <f>IF(N332="zákl. přenesená",J332,0)</f>
        <v>0</v>
      </c>
      <c r="BH332" s="271">
        <f>IF(N332="sníž. přenesená",J332,0)</f>
        <v>0</v>
      </c>
      <c r="BI332" s="271">
        <f>IF(N332="nulová",J332,0)</f>
        <v>0</v>
      </c>
      <c r="BJ332" s="180" t="s">
        <v>82</v>
      </c>
      <c r="BK332" s="271">
        <f>ROUND(I332*H332,2)</f>
        <v>0</v>
      </c>
      <c r="BL332" s="180" t="s">
        <v>148</v>
      </c>
      <c r="BM332" s="270" t="s">
        <v>494</v>
      </c>
    </row>
    <row r="333" spans="1:65" s="190" customFormat="1">
      <c r="A333" s="187"/>
      <c r="B333" s="188"/>
      <c r="C333" s="187"/>
      <c r="D333" s="272" t="s">
        <v>150</v>
      </c>
      <c r="E333" s="187"/>
      <c r="F333" s="273" t="s">
        <v>495</v>
      </c>
      <c r="G333" s="187"/>
      <c r="H333" s="187"/>
      <c r="I333" s="86"/>
      <c r="J333" s="187"/>
      <c r="K333" s="187"/>
      <c r="L333" s="188"/>
      <c r="M333" s="274"/>
      <c r="N333" s="275"/>
      <c r="O333" s="267"/>
      <c r="P333" s="267"/>
      <c r="Q333" s="267"/>
      <c r="R333" s="267"/>
      <c r="S333" s="267"/>
      <c r="T333" s="276"/>
      <c r="U333" s="187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/>
      <c r="AT333" s="180" t="s">
        <v>150</v>
      </c>
      <c r="AU333" s="180" t="s">
        <v>84</v>
      </c>
    </row>
    <row r="334" spans="1:65" s="277" customFormat="1">
      <c r="B334" s="278"/>
      <c r="D334" s="279" t="s">
        <v>152</v>
      </c>
      <c r="E334" s="280" t="s">
        <v>3</v>
      </c>
      <c r="F334" s="281" t="s">
        <v>496</v>
      </c>
      <c r="H334" s="282">
        <v>1.6259999999999999</v>
      </c>
      <c r="I334" s="87"/>
      <c r="L334" s="278"/>
      <c r="M334" s="283"/>
      <c r="N334" s="284"/>
      <c r="O334" s="284"/>
      <c r="P334" s="284"/>
      <c r="Q334" s="284"/>
      <c r="R334" s="284"/>
      <c r="S334" s="284"/>
      <c r="T334" s="285"/>
      <c r="AT334" s="280" t="s">
        <v>152</v>
      </c>
      <c r="AU334" s="280" t="s">
        <v>84</v>
      </c>
      <c r="AV334" s="277" t="s">
        <v>84</v>
      </c>
      <c r="AW334" s="277" t="s">
        <v>36</v>
      </c>
      <c r="AX334" s="277" t="s">
        <v>82</v>
      </c>
      <c r="AY334" s="280" t="s">
        <v>141</v>
      </c>
    </row>
    <row r="335" spans="1:65" s="190" customFormat="1" ht="24.2" customHeight="1">
      <c r="A335" s="187"/>
      <c r="B335" s="188"/>
      <c r="C335" s="259" t="s">
        <v>497</v>
      </c>
      <c r="D335" s="259" t="s">
        <v>143</v>
      </c>
      <c r="E335" s="260" t="s">
        <v>498</v>
      </c>
      <c r="F335" s="261" t="s">
        <v>499</v>
      </c>
      <c r="G335" s="262" t="s">
        <v>191</v>
      </c>
      <c r="H335" s="263">
        <v>81.3</v>
      </c>
      <c r="I335" s="85"/>
      <c r="J335" s="264">
        <f>ROUND(I335*H335,2)</f>
        <v>0</v>
      </c>
      <c r="K335" s="261" t="s">
        <v>147</v>
      </c>
      <c r="L335" s="188"/>
      <c r="M335" s="265" t="s">
        <v>3</v>
      </c>
      <c r="N335" s="266" t="s">
        <v>46</v>
      </c>
      <c r="O335" s="267"/>
      <c r="P335" s="268">
        <f>O335*H335</f>
        <v>0</v>
      </c>
      <c r="Q335" s="268">
        <v>5.2440000000000004E-3</v>
      </c>
      <c r="R335" s="268">
        <f>Q335*H335</f>
        <v>0.42633720000000003</v>
      </c>
      <c r="S335" s="268">
        <v>0</v>
      </c>
      <c r="T335" s="269">
        <f>S335*H335</f>
        <v>0</v>
      </c>
      <c r="U335" s="187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/>
      <c r="AR335" s="270" t="s">
        <v>148</v>
      </c>
      <c r="AT335" s="270" t="s">
        <v>143</v>
      </c>
      <c r="AU335" s="270" t="s">
        <v>84</v>
      </c>
      <c r="AY335" s="180" t="s">
        <v>141</v>
      </c>
      <c r="BE335" s="271">
        <f>IF(N335="základní",J335,0)</f>
        <v>0</v>
      </c>
      <c r="BF335" s="271">
        <f>IF(N335="snížená",J335,0)</f>
        <v>0</v>
      </c>
      <c r="BG335" s="271">
        <f>IF(N335="zákl. přenesená",J335,0)</f>
        <v>0</v>
      </c>
      <c r="BH335" s="271">
        <f>IF(N335="sníž. přenesená",J335,0)</f>
        <v>0</v>
      </c>
      <c r="BI335" s="271">
        <f>IF(N335="nulová",J335,0)</f>
        <v>0</v>
      </c>
      <c r="BJ335" s="180" t="s">
        <v>82</v>
      </c>
      <c r="BK335" s="271">
        <f>ROUND(I335*H335,2)</f>
        <v>0</v>
      </c>
      <c r="BL335" s="180" t="s">
        <v>148</v>
      </c>
      <c r="BM335" s="270" t="s">
        <v>500</v>
      </c>
    </row>
    <row r="336" spans="1:65" s="190" customFormat="1">
      <c r="A336" s="187"/>
      <c r="B336" s="188"/>
      <c r="C336" s="187"/>
      <c r="D336" s="272" t="s">
        <v>150</v>
      </c>
      <c r="E336" s="187"/>
      <c r="F336" s="273" t="s">
        <v>501</v>
      </c>
      <c r="G336" s="187"/>
      <c r="H336" s="187"/>
      <c r="I336" s="86"/>
      <c r="J336" s="187"/>
      <c r="K336" s="187"/>
      <c r="L336" s="188"/>
      <c r="M336" s="274"/>
      <c r="N336" s="275"/>
      <c r="O336" s="267"/>
      <c r="P336" s="267"/>
      <c r="Q336" s="267"/>
      <c r="R336" s="267"/>
      <c r="S336" s="267"/>
      <c r="T336" s="276"/>
      <c r="U336" s="187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/>
      <c r="AT336" s="180" t="s">
        <v>150</v>
      </c>
      <c r="AU336" s="180" t="s">
        <v>84</v>
      </c>
    </row>
    <row r="337" spans="1:65" s="277" customFormat="1">
      <c r="B337" s="278"/>
      <c r="D337" s="279" t="s">
        <v>152</v>
      </c>
      <c r="E337" s="280" t="s">
        <v>3</v>
      </c>
      <c r="F337" s="281" t="s">
        <v>195</v>
      </c>
      <c r="H337" s="282">
        <v>81.3</v>
      </c>
      <c r="I337" s="87"/>
      <c r="L337" s="278"/>
      <c r="M337" s="283"/>
      <c r="N337" s="284"/>
      <c r="O337" s="284"/>
      <c r="P337" s="284"/>
      <c r="Q337" s="284"/>
      <c r="R337" s="284"/>
      <c r="S337" s="284"/>
      <c r="T337" s="285"/>
      <c r="AT337" s="280" t="s">
        <v>152</v>
      </c>
      <c r="AU337" s="280" t="s">
        <v>84</v>
      </c>
      <c r="AV337" s="277" t="s">
        <v>84</v>
      </c>
      <c r="AW337" s="277" t="s">
        <v>36</v>
      </c>
      <c r="AX337" s="277" t="s">
        <v>82</v>
      </c>
      <c r="AY337" s="280" t="s">
        <v>141</v>
      </c>
    </row>
    <row r="338" spans="1:65" s="190" customFormat="1" ht="16.5" customHeight="1">
      <c r="A338" s="187"/>
      <c r="B338" s="188"/>
      <c r="C338" s="259" t="s">
        <v>502</v>
      </c>
      <c r="D338" s="259" t="s">
        <v>143</v>
      </c>
      <c r="E338" s="260" t="s">
        <v>503</v>
      </c>
      <c r="F338" s="261" t="s">
        <v>504</v>
      </c>
      <c r="G338" s="262" t="s">
        <v>146</v>
      </c>
      <c r="H338" s="263">
        <v>2.4390000000000001</v>
      </c>
      <c r="I338" s="85"/>
      <c r="J338" s="264">
        <f>ROUND(I338*H338,2)</f>
        <v>0</v>
      </c>
      <c r="K338" s="261" t="s">
        <v>147</v>
      </c>
      <c r="L338" s="188"/>
      <c r="M338" s="265" t="s">
        <v>3</v>
      </c>
      <c r="N338" s="266" t="s">
        <v>46</v>
      </c>
      <c r="O338" s="267"/>
      <c r="P338" s="268">
        <f>O338*H338</f>
        <v>0</v>
      </c>
      <c r="Q338" s="268">
        <v>1.98</v>
      </c>
      <c r="R338" s="268">
        <f>Q338*H338</f>
        <v>4.8292200000000003</v>
      </c>
      <c r="S338" s="268">
        <v>0</v>
      </c>
      <c r="T338" s="269">
        <f>S338*H338</f>
        <v>0</v>
      </c>
      <c r="U338" s="187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/>
      <c r="AR338" s="270" t="s">
        <v>148</v>
      </c>
      <c r="AT338" s="270" t="s">
        <v>143</v>
      </c>
      <c r="AU338" s="270" t="s">
        <v>84</v>
      </c>
      <c r="AY338" s="180" t="s">
        <v>141</v>
      </c>
      <c r="BE338" s="271">
        <f>IF(N338="základní",J338,0)</f>
        <v>0</v>
      </c>
      <c r="BF338" s="271">
        <f>IF(N338="snížená",J338,0)</f>
        <v>0</v>
      </c>
      <c r="BG338" s="271">
        <f>IF(N338="zákl. přenesená",J338,0)</f>
        <v>0</v>
      </c>
      <c r="BH338" s="271">
        <f>IF(N338="sníž. přenesená",J338,0)</f>
        <v>0</v>
      </c>
      <c r="BI338" s="271">
        <f>IF(N338="nulová",J338,0)</f>
        <v>0</v>
      </c>
      <c r="BJ338" s="180" t="s">
        <v>82</v>
      </c>
      <c r="BK338" s="271">
        <f>ROUND(I338*H338,2)</f>
        <v>0</v>
      </c>
      <c r="BL338" s="180" t="s">
        <v>148</v>
      </c>
      <c r="BM338" s="270" t="s">
        <v>505</v>
      </c>
    </row>
    <row r="339" spans="1:65" s="190" customFormat="1">
      <c r="A339" s="187"/>
      <c r="B339" s="188"/>
      <c r="C339" s="187"/>
      <c r="D339" s="272" t="s">
        <v>150</v>
      </c>
      <c r="E339" s="187"/>
      <c r="F339" s="273" t="s">
        <v>506</v>
      </c>
      <c r="G339" s="187"/>
      <c r="H339" s="187"/>
      <c r="I339" s="86"/>
      <c r="J339" s="187"/>
      <c r="K339" s="187"/>
      <c r="L339" s="188"/>
      <c r="M339" s="274"/>
      <c r="N339" s="275"/>
      <c r="O339" s="267"/>
      <c r="P339" s="267"/>
      <c r="Q339" s="267"/>
      <c r="R339" s="267"/>
      <c r="S339" s="267"/>
      <c r="T339" s="276"/>
      <c r="U339" s="187"/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/>
      <c r="AT339" s="180" t="s">
        <v>150</v>
      </c>
      <c r="AU339" s="180" t="s">
        <v>84</v>
      </c>
    </row>
    <row r="340" spans="1:65" s="277" customFormat="1">
      <c r="B340" s="278"/>
      <c r="D340" s="279" t="s">
        <v>152</v>
      </c>
      <c r="E340" s="280" t="s">
        <v>3</v>
      </c>
      <c r="F340" s="281" t="s">
        <v>507</v>
      </c>
      <c r="H340" s="282">
        <v>2.4390000000000001</v>
      </c>
      <c r="I340" s="87"/>
      <c r="L340" s="278"/>
      <c r="M340" s="283"/>
      <c r="N340" s="284"/>
      <c r="O340" s="284"/>
      <c r="P340" s="284"/>
      <c r="Q340" s="284"/>
      <c r="R340" s="284"/>
      <c r="S340" s="284"/>
      <c r="T340" s="285"/>
      <c r="AT340" s="280" t="s">
        <v>152</v>
      </c>
      <c r="AU340" s="280" t="s">
        <v>84</v>
      </c>
      <c r="AV340" s="277" t="s">
        <v>84</v>
      </c>
      <c r="AW340" s="277" t="s">
        <v>36</v>
      </c>
      <c r="AX340" s="277" t="s">
        <v>82</v>
      </c>
      <c r="AY340" s="280" t="s">
        <v>141</v>
      </c>
    </row>
    <row r="341" spans="1:65" s="190" customFormat="1" ht="21.75" customHeight="1">
      <c r="A341" s="187"/>
      <c r="B341" s="188"/>
      <c r="C341" s="259" t="s">
        <v>508</v>
      </c>
      <c r="D341" s="259" t="s">
        <v>143</v>
      </c>
      <c r="E341" s="260" t="s">
        <v>509</v>
      </c>
      <c r="F341" s="261" t="s">
        <v>510</v>
      </c>
      <c r="G341" s="262" t="s">
        <v>146</v>
      </c>
      <c r="H341" s="263">
        <v>5.6909999999999998</v>
      </c>
      <c r="I341" s="85"/>
      <c r="J341" s="264">
        <f>ROUND(I341*H341,2)</f>
        <v>0</v>
      </c>
      <c r="K341" s="261" t="s">
        <v>147</v>
      </c>
      <c r="L341" s="188"/>
      <c r="M341" s="265" t="s">
        <v>3</v>
      </c>
      <c r="N341" s="266" t="s">
        <v>46</v>
      </c>
      <c r="O341" s="267"/>
      <c r="P341" s="268">
        <f>O341*H341</f>
        <v>0</v>
      </c>
      <c r="Q341" s="268">
        <v>2.16</v>
      </c>
      <c r="R341" s="268">
        <f>Q341*H341</f>
        <v>12.29256</v>
      </c>
      <c r="S341" s="268">
        <v>0</v>
      </c>
      <c r="T341" s="269">
        <f>S341*H341</f>
        <v>0</v>
      </c>
      <c r="U341" s="187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/>
      <c r="AR341" s="270" t="s">
        <v>148</v>
      </c>
      <c r="AT341" s="270" t="s">
        <v>143</v>
      </c>
      <c r="AU341" s="270" t="s">
        <v>84</v>
      </c>
      <c r="AY341" s="180" t="s">
        <v>141</v>
      </c>
      <c r="BE341" s="271">
        <f>IF(N341="základní",J341,0)</f>
        <v>0</v>
      </c>
      <c r="BF341" s="271">
        <f>IF(N341="snížená",J341,0)</f>
        <v>0</v>
      </c>
      <c r="BG341" s="271">
        <f>IF(N341="zákl. přenesená",J341,0)</f>
        <v>0</v>
      </c>
      <c r="BH341" s="271">
        <f>IF(N341="sníž. přenesená",J341,0)</f>
        <v>0</v>
      </c>
      <c r="BI341" s="271">
        <f>IF(N341="nulová",J341,0)</f>
        <v>0</v>
      </c>
      <c r="BJ341" s="180" t="s">
        <v>82</v>
      </c>
      <c r="BK341" s="271">
        <f>ROUND(I341*H341,2)</f>
        <v>0</v>
      </c>
      <c r="BL341" s="180" t="s">
        <v>148</v>
      </c>
      <c r="BM341" s="270" t="s">
        <v>511</v>
      </c>
    </row>
    <row r="342" spans="1:65" s="190" customFormat="1">
      <c r="A342" s="187"/>
      <c r="B342" s="188"/>
      <c r="C342" s="187"/>
      <c r="D342" s="272" t="s">
        <v>150</v>
      </c>
      <c r="E342" s="187"/>
      <c r="F342" s="273" t="s">
        <v>512</v>
      </c>
      <c r="G342" s="187"/>
      <c r="H342" s="187"/>
      <c r="I342" s="86"/>
      <c r="J342" s="187"/>
      <c r="K342" s="187"/>
      <c r="L342" s="188"/>
      <c r="M342" s="274"/>
      <c r="N342" s="275"/>
      <c r="O342" s="267"/>
      <c r="P342" s="267"/>
      <c r="Q342" s="267"/>
      <c r="R342" s="267"/>
      <c r="S342" s="267"/>
      <c r="T342" s="276"/>
      <c r="U342" s="187"/>
      <c r="V342" s="187"/>
      <c r="W342" s="187"/>
      <c r="X342" s="187"/>
      <c r="Y342" s="187"/>
      <c r="Z342" s="187"/>
      <c r="AA342" s="187"/>
      <c r="AB342" s="187"/>
      <c r="AC342" s="187"/>
      <c r="AD342" s="187"/>
      <c r="AE342" s="187"/>
      <c r="AT342" s="180" t="s">
        <v>150</v>
      </c>
      <c r="AU342" s="180" t="s">
        <v>84</v>
      </c>
    </row>
    <row r="343" spans="1:65" s="277" customFormat="1">
      <c r="B343" s="278"/>
      <c r="D343" s="279" t="s">
        <v>152</v>
      </c>
      <c r="E343" s="280" t="s">
        <v>3</v>
      </c>
      <c r="F343" s="281" t="s">
        <v>513</v>
      </c>
      <c r="H343" s="282">
        <v>5.6909999999999998</v>
      </c>
      <c r="I343" s="87"/>
      <c r="L343" s="278"/>
      <c r="M343" s="283"/>
      <c r="N343" s="284"/>
      <c r="O343" s="284"/>
      <c r="P343" s="284"/>
      <c r="Q343" s="284"/>
      <c r="R343" s="284"/>
      <c r="S343" s="284"/>
      <c r="T343" s="285"/>
      <c r="AT343" s="280" t="s">
        <v>152</v>
      </c>
      <c r="AU343" s="280" t="s">
        <v>84</v>
      </c>
      <c r="AV343" s="277" t="s">
        <v>84</v>
      </c>
      <c r="AW343" s="277" t="s">
        <v>36</v>
      </c>
      <c r="AX343" s="277" t="s">
        <v>82</v>
      </c>
      <c r="AY343" s="280" t="s">
        <v>141</v>
      </c>
    </row>
    <row r="344" spans="1:65" s="190" customFormat="1" ht="21.75" customHeight="1">
      <c r="A344" s="187"/>
      <c r="B344" s="188"/>
      <c r="C344" s="259" t="s">
        <v>514</v>
      </c>
      <c r="D344" s="259" t="s">
        <v>143</v>
      </c>
      <c r="E344" s="260" t="s">
        <v>515</v>
      </c>
      <c r="F344" s="261" t="s">
        <v>516</v>
      </c>
      <c r="G344" s="262" t="s">
        <v>146</v>
      </c>
      <c r="H344" s="263">
        <v>21.015000000000001</v>
      </c>
      <c r="I344" s="85"/>
      <c r="J344" s="264">
        <f>ROUND(I344*H344,2)</f>
        <v>0</v>
      </c>
      <c r="K344" s="261" t="s">
        <v>147</v>
      </c>
      <c r="L344" s="188"/>
      <c r="M344" s="265" t="s">
        <v>3</v>
      </c>
      <c r="N344" s="266" t="s">
        <v>46</v>
      </c>
      <c r="O344" s="267"/>
      <c r="P344" s="268">
        <f>O344*H344</f>
        <v>0</v>
      </c>
      <c r="Q344" s="268">
        <v>2.16</v>
      </c>
      <c r="R344" s="268">
        <f>Q344*H344</f>
        <v>45.392400000000002</v>
      </c>
      <c r="S344" s="268">
        <v>0</v>
      </c>
      <c r="T344" s="269">
        <f>S344*H344</f>
        <v>0</v>
      </c>
      <c r="U344" s="187"/>
      <c r="V344" s="187"/>
      <c r="W344" s="187"/>
      <c r="X344" s="187"/>
      <c r="Y344" s="187"/>
      <c r="Z344" s="187"/>
      <c r="AA344" s="187"/>
      <c r="AB344" s="187"/>
      <c r="AC344" s="187"/>
      <c r="AD344" s="187"/>
      <c r="AE344" s="187"/>
      <c r="AR344" s="270" t="s">
        <v>148</v>
      </c>
      <c r="AT344" s="270" t="s">
        <v>143</v>
      </c>
      <c r="AU344" s="270" t="s">
        <v>84</v>
      </c>
      <c r="AY344" s="180" t="s">
        <v>141</v>
      </c>
      <c r="BE344" s="271">
        <f>IF(N344="základní",J344,0)</f>
        <v>0</v>
      </c>
      <c r="BF344" s="271">
        <f>IF(N344="snížená",J344,0)</f>
        <v>0</v>
      </c>
      <c r="BG344" s="271">
        <f>IF(N344="zákl. přenesená",J344,0)</f>
        <v>0</v>
      </c>
      <c r="BH344" s="271">
        <f>IF(N344="sníž. přenesená",J344,0)</f>
        <v>0</v>
      </c>
      <c r="BI344" s="271">
        <f>IF(N344="nulová",J344,0)</f>
        <v>0</v>
      </c>
      <c r="BJ344" s="180" t="s">
        <v>82</v>
      </c>
      <c r="BK344" s="271">
        <f>ROUND(I344*H344,2)</f>
        <v>0</v>
      </c>
      <c r="BL344" s="180" t="s">
        <v>148</v>
      </c>
      <c r="BM344" s="270" t="s">
        <v>517</v>
      </c>
    </row>
    <row r="345" spans="1:65" s="190" customFormat="1">
      <c r="A345" s="187"/>
      <c r="B345" s="188"/>
      <c r="C345" s="187"/>
      <c r="D345" s="272" t="s">
        <v>150</v>
      </c>
      <c r="E345" s="187"/>
      <c r="F345" s="273" t="s">
        <v>518</v>
      </c>
      <c r="G345" s="187"/>
      <c r="H345" s="187"/>
      <c r="I345" s="86"/>
      <c r="J345" s="187"/>
      <c r="K345" s="187"/>
      <c r="L345" s="188"/>
      <c r="M345" s="274"/>
      <c r="N345" s="275"/>
      <c r="O345" s="267"/>
      <c r="P345" s="267"/>
      <c r="Q345" s="267"/>
      <c r="R345" s="267"/>
      <c r="S345" s="267"/>
      <c r="T345" s="276"/>
      <c r="U345" s="187"/>
      <c r="V345" s="187"/>
      <c r="W345" s="187"/>
      <c r="X345" s="187"/>
      <c r="Y345" s="187"/>
      <c r="Z345" s="187"/>
      <c r="AA345" s="187"/>
      <c r="AB345" s="187"/>
      <c r="AC345" s="187"/>
      <c r="AD345" s="187"/>
      <c r="AE345" s="187"/>
      <c r="AT345" s="180" t="s">
        <v>150</v>
      </c>
      <c r="AU345" s="180" t="s">
        <v>84</v>
      </c>
    </row>
    <row r="346" spans="1:65" s="277" customFormat="1">
      <c r="B346" s="278"/>
      <c r="D346" s="279" t="s">
        <v>152</v>
      </c>
      <c r="E346" s="280" t="s">
        <v>3</v>
      </c>
      <c r="F346" s="281" t="s">
        <v>469</v>
      </c>
      <c r="H346" s="282">
        <v>12.195</v>
      </c>
      <c r="I346" s="87"/>
      <c r="L346" s="278"/>
      <c r="M346" s="283"/>
      <c r="N346" s="284"/>
      <c r="O346" s="284"/>
      <c r="P346" s="284"/>
      <c r="Q346" s="284"/>
      <c r="R346" s="284"/>
      <c r="S346" s="284"/>
      <c r="T346" s="285"/>
      <c r="AT346" s="280" t="s">
        <v>152</v>
      </c>
      <c r="AU346" s="280" t="s">
        <v>84</v>
      </c>
      <c r="AV346" s="277" t="s">
        <v>84</v>
      </c>
      <c r="AW346" s="277" t="s">
        <v>36</v>
      </c>
      <c r="AX346" s="277" t="s">
        <v>75</v>
      </c>
      <c r="AY346" s="280" t="s">
        <v>141</v>
      </c>
    </row>
    <row r="347" spans="1:65" s="277" customFormat="1">
      <c r="B347" s="278"/>
      <c r="D347" s="279" t="s">
        <v>152</v>
      </c>
      <c r="E347" s="280" t="s">
        <v>3</v>
      </c>
      <c r="F347" s="281" t="s">
        <v>519</v>
      </c>
      <c r="H347" s="282">
        <v>8.82</v>
      </c>
      <c r="I347" s="87"/>
      <c r="L347" s="278"/>
      <c r="M347" s="283"/>
      <c r="N347" s="284"/>
      <c r="O347" s="284"/>
      <c r="P347" s="284"/>
      <c r="Q347" s="284"/>
      <c r="R347" s="284"/>
      <c r="S347" s="284"/>
      <c r="T347" s="285"/>
      <c r="AT347" s="280" t="s">
        <v>152</v>
      </c>
      <c r="AU347" s="280" t="s">
        <v>84</v>
      </c>
      <c r="AV347" s="277" t="s">
        <v>84</v>
      </c>
      <c r="AW347" s="277" t="s">
        <v>36</v>
      </c>
      <c r="AX347" s="277" t="s">
        <v>75</v>
      </c>
      <c r="AY347" s="280" t="s">
        <v>141</v>
      </c>
    </row>
    <row r="348" spans="1:65" s="286" customFormat="1">
      <c r="B348" s="287"/>
      <c r="D348" s="279" t="s">
        <v>152</v>
      </c>
      <c r="E348" s="288" t="s">
        <v>3</v>
      </c>
      <c r="F348" s="289" t="s">
        <v>156</v>
      </c>
      <c r="H348" s="290">
        <v>21.015000000000001</v>
      </c>
      <c r="I348" s="88"/>
      <c r="L348" s="287"/>
      <c r="M348" s="291"/>
      <c r="N348" s="292"/>
      <c r="O348" s="292"/>
      <c r="P348" s="292"/>
      <c r="Q348" s="292"/>
      <c r="R348" s="292"/>
      <c r="S348" s="292"/>
      <c r="T348" s="293"/>
      <c r="AT348" s="288" t="s">
        <v>152</v>
      </c>
      <c r="AU348" s="288" t="s">
        <v>84</v>
      </c>
      <c r="AV348" s="286" t="s">
        <v>148</v>
      </c>
      <c r="AW348" s="286" t="s">
        <v>36</v>
      </c>
      <c r="AX348" s="286" t="s">
        <v>82</v>
      </c>
      <c r="AY348" s="288" t="s">
        <v>141</v>
      </c>
    </row>
    <row r="349" spans="1:65" s="190" customFormat="1" ht="21.75" customHeight="1">
      <c r="A349" s="187"/>
      <c r="B349" s="188"/>
      <c r="C349" s="259" t="s">
        <v>520</v>
      </c>
      <c r="D349" s="259" t="s">
        <v>143</v>
      </c>
      <c r="E349" s="260" t="s">
        <v>521</v>
      </c>
      <c r="F349" s="261" t="s">
        <v>522</v>
      </c>
      <c r="G349" s="262" t="s">
        <v>146</v>
      </c>
      <c r="H349" s="263">
        <v>12.195</v>
      </c>
      <c r="I349" s="85"/>
      <c r="J349" s="264">
        <f>ROUND(I349*H349,2)</f>
        <v>0</v>
      </c>
      <c r="K349" s="261" t="s">
        <v>3</v>
      </c>
      <c r="L349" s="188"/>
      <c r="M349" s="265" t="s">
        <v>3</v>
      </c>
      <c r="N349" s="266" t="s">
        <v>46</v>
      </c>
      <c r="O349" s="267"/>
      <c r="P349" s="268">
        <f>O349*H349</f>
        <v>0</v>
      </c>
      <c r="Q349" s="268">
        <v>2.16</v>
      </c>
      <c r="R349" s="268">
        <f>Q349*H349</f>
        <v>26.341200000000001</v>
      </c>
      <c r="S349" s="268">
        <v>0</v>
      </c>
      <c r="T349" s="269">
        <f>S349*H349</f>
        <v>0</v>
      </c>
      <c r="U349" s="187"/>
      <c r="V349" s="187"/>
      <c r="W349" s="187"/>
      <c r="X349" s="187"/>
      <c r="Y349" s="187"/>
      <c r="Z349" s="187"/>
      <c r="AA349" s="187"/>
      <c r="AB349" s="187"/>
      <c r="AC349" s="187"/>
      <c r="AD349" s="187"/>
      <c r="AE349" s="187"/>
      <c r="AR349" s="270" t="s">
        <v>148</v>
      </c>
      <c r="AT349" s="270" t="s">
        <v>143</v>
      </c>
      <c r="AU349" s="270" t="s">
        <v>84</v>
      </c>
      <c r="AY349" s="180" t="s">
        <v>141</v>
      </c>
      <c r="BE349" s="271">
        <f>IF(N349="základní",J349,0)</f>
        <v>0</v>
      </c>
      <c r="BF349" s="271">
        <f>IF(N349="snížená",J349,0)</f>
        <v>0</v>
      </c>
      <c r="BG349" s="271">
        <f>IF(N349="zákl. přenesená",J349,0)</f>
        <v>0</v>
      </c>
      <c r="BH349" s="271">
        <f>IF(N349="sníž. přenesená",J349,0)</f>
        <v>0</v>
      </c>
      <c r="BI349" s="271">
        <f>IF(N349="nulová",J349,0)</f>
        <v>0</v>
      </c>
      <c r="BJ349" s="180" t="s">
        <v>82</v>
      </c>
      <c r="BK349" s="271">
        <f>ROUND(I349*H349,2)</f>
        <v>0</v>
      </c>
      <c r="BL349" s="180" t="s">
        <v>148</v>
      </c>
      <c r="BM349" s="270" t="s">
        <v>523</v>
      </c>
    </row>
    <row r="350" spans="1:65" s="277" customFormat="1">
      <c r="B350" s="278"/>
      <c r="D350" s="279" t="s">
        <v>152</v>
      </c>
      <c r="E350" s="280" t="s">
        <v>3</v>
      </c>
      <c r="F350" s="281" t="s">
        <v>469</v>
      </c>
      <c r="H350" s="282">
        <v>12.195</v>
      </c>
      <c r="I350" s="87"/>
      <c r="L350" s="278"/>
      <c r="M350" s="283"/>
      <c r="N350" s="284"/>
      <c r="O350" s="284"/>
      <c r="P350" s="284"/>
      <c r="Q350" s="284"/>
      <c r="R350" s="284"/>
      <c r="S350" s="284"/>
      <c r="T350" s="285"/>
      <c r="AT350" s="280" t="s">
        <v>152</v>
      </c>
      <c r="AU350" s="280" t="s">
        <v>84</v>
      </c>
      <c r="AV350" s="277" t="s">
        <v>84</v>
      </c>
      <c r="AW350" s="277" t="s">
        <v>36</v>
      </c>
      <c r="AX350" s="277" t="s">
        <v>82</v>
      </c>
      <c r="AY350" s="280" t="s">
        <v>141</v>
      </c>
    </row>
    <row r="351" spans="1:65" s="190" customFormat="1" ht="21.75" customHeight="1">
      <c r="A351" s="187"/>
      <c r="B351" s="188"/>
      <c r="C351" s="259" t="s">
        <v>524</v>
      </c>
      <c r="D351" s="259" t="s">
        <v>143</v>
      </c>
      <c r="E351" s="260" t="s">
        <v>525</v>
      </c>
      <c r="F351" s="261" t="s">
        <v>526</v>
      </c>
      <c r="G351" s="262" t="s">
        <v>191</v>
      </c>
      <c r="H351" s="263">
        <v>25</v>
      </c>
      <c r="I351" s="85"/>
      <c r="J351" s="264">
        <f>ROUND(I351*H351,2)</f>
        <v>0</v>
      </c>
      <c r="K351" s="261" t="s">
        <v>147</v>
      </c>
      <c r="L351" s="188"/>
      <c r="M351" s="265" t="s">
        <v>3</v>
      </c>
      <c r="N351" s="266" t="s">
        <v>46</v>
      </c>
      <c r="O351" s="267"/>
      <c r="P351" s="268">
        <f>O351*H351</f>
        <v>0</v>
      </c>
      <c r="Q351" s="268">
        <v>0.22136</v>
      </c>
      <c r="R351" s="268">
        <f>Q351*H351</f>
        <v>5.5339999999999998</v>
      </c>
      <c r="S351" s="268">
        <v>0</v>
      </c>
      <c r="T351" s="269">
        <f>S351*H351</f>
        <v>0</v>
      </c>
      <c r="U351" s="187"/>
      <c r="V351" s="187"/>
      <c r="W351" s="187"/>
      <c r="X351" s="187"/>
      <c r="Y351" s="187"/>
      <c r="Z351" s="187"/>
      <c r="AA351" s="187"/>
      <c r="AB351" s="187"/>
      <c r="AC351" s="187"/>
      <c r="AD351" s="187"/>
      <c r="AE351" s="187"/>
      <c r="AR351" s="270" t="s">
        <v>148</v>
      </c>
      <c r="AT351" s="270" t="s">
        <v>143</v>
      </c>
      <c r="AU351" s="270" t="s">
        <v>84</v>
      </c>
      <c r="AY351" s="180" t="s">
        <v>141</v>
      </c>
      <c r="BE351" s="271">
        <f>IF(N351="základní",J351,0)</f>
        <v>0</v>
      </c>
      <c r="BF351" s="271">
        <f>IF(N351="snížená",J351,0)</f>
        <v>0</v>
      </c>
      <c r="BG351" s="271">
        <f>IF(N351="zákl. přenesená",J351,0)</f>
        <v>0</v>
      </c>
      <c r="BH351" s="271">
        <f>IF(N351="sníž. přenesená",J351,0)</f>
        <v>0</v>
      </c>
      <c r="BI351" s="271">
        <f>IF(N351="nulová",J351,0)</f>
        <v>0</v>
      </c>
      <c r="BJ351" s="180" t="s">
        <v>82</v>
      </c>
      <c r="BK351" s="271">
        <f>ROUND(I351*H351,2)</f>
        <v>0</v>
      </c>
      <c r="BL351" s="180" t="s">
        <v>148</v>
      </c>
      <c r="BM351" s="270" t="s">
        <v>527</v>
      </c>
    </row>
    <row r="352" spans="1:65" s="190" customFormat="1">
      <c r="A352" s="187"/>
      <c r="B352" s="188"/>
      <c r="C352" s="187"/>
      <c r="D352" s="272" t="s">
        <v>150</v>
      </c>
      <c r="E352" s="187"/>
      <c r="F352" s="273" t="s">
        <v>528</v>
      </c>
      <c r="G352" s="187"/>
      <c r="H352" s="187"/>
      <c r="I352" s="86"/>
      <c r="J352" s="187"/>
      <c r="K352" s="187"/>
      <c r="L352" s="188"/>
      <c r="M352" s="274"/>
      <c r="N352" s="275"/>
      <c r="O352" s="267"/>
      <c r="P352" s="267"/>
      <c r="Q352" s="267"/>
      <c r="R352" s="267"/>
      <c r="S352" s="267"/>
      <c r="T352" s="276"/>
      <c r="U352" s="187"/>
      <c r="V352" s="187"/>
      <c r="W352" s="187"/>
      <c r="X352" s="187"/>
      <c r="Y352" s="187"/>
      <c r="Z352" s="187"/>
      <c r="AA352" s="187"/>
      <c r="AB352" s="187"/>
      <c r="AC352" s="187"/>
      <c r="AD352" s="187"/>
      <c r="AE352" s="187"/>
      <c r="AT352" s="180" t="s">
        <v>150</v>
      </c>
      <c r="AU352" s="180" t="s">
        <v>84</v>
      </c>
    </row>
    <row r="353" spans="1:65" s="277" customFormat="1">
      <c r="B353" s="278"/>
      <c r="D353" s="279" t="s">
        <v>152</v>
      </c>
      <c r="E353" s="280" t="s">
        <v>3</v>
      </c>
      <c r="F353" s="281" t="s">
        <v>529</v>
      </c>
      <c r="H353" s="282">
        <v>25</v>
      </c>
      <c r="I353" s="87"/>
      <c r="L353" s="278"/>
      <c r="M353" s="283"/>
      <c r="N353" s="284"/>
      <c r="O353" s="284"/>
      <c r="P353" s="284"/>
      <c r="Q353" s="284"/>
      <c r="R353" s="284"/>
      <c r="S353" s="284"/>
      <c r="T353" s="285"/>
      <c r="AT353" s="280" t="s">
        <v>152</v>
      </c>
      <c r="AU353" s="280" t="s">
        <v>84</v>
      </c>
      <c r="AV353" s="277" t="s">
        <v>84</v>
      </c>
      <c r="AW353" s="277" t="s">
        <v>36</v>
      </c>
      <c r="AX353" s="277" t="s">
        <v>82</v>
      </c>
      <c r="AY353" s="280" t="s">
        <v>141</v>
      </c>
    </row>
    <row r="354" spans="1:65" s="190" customFormat="1" ht="24.2" customHeight="1">
      <c r="A354" s="187"/>
      <c r="B354" s="188"/>
      <c r="C354" s="259" t="s">
        <v>530</v>
      </c>
      <c r="D354" s="259" t="s">
        <v>143</v>
      </c>
      <c r="E354" s="260" t="s">
        <v>531</v>
      </c>
      <c r="F354" s="261" t="s">
        <v>532</v>
      </c>
      <c r="G354" s="262" t="s">
        <v>306</v>
      </c>
      <c r="H354" s="263">
        <v>51</v>
      </c>
      <c r="I354" s="85"/>
      <c r="J354" s="264">
        <f>ROUND(I354*H354,2)</f>
        <v>0</v>
      </c>
      <c r="K354" s="261" t="s">
        <v>147</v>
      </c>
      <c r="L354" s="188"/>
      <c r="M354" s="265" t="s">
        <v>3</v>
      </c>
      <c r="N354" s="266" t="s">
        <v>46</v>
      </c>
      <c r="O354" s="267"/>
      <c r="P354" s="268">
        <f>O354*H354</f>
        <v>0</v>
      </c>
      <c r="Q354" s="268">
        <v>0.19662760000000001</v>
      </c>
      <c r="R354" s="268">
        <f>Q354*H354</f>
        <v>10.0280076</v>
      </c>
      <c r="S354" s="268">
        <v>0</v>
      </c>
      <c r="T354" s="269">
        <f>S354*H354</f>
        <v>0</v>
      </c>
      <c r="U354" s="187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/>
      <c r="AR354" s="270" t="s">
        <v>148</v>
      </c>
      <c r="AT354" s="270" t="s">
        <v>143</v>
      </c>
      <c r="AU354" s="270" t="s">
        <v>84</v>
      </c>
      <c r="AY354" s="180" t="s">
        <v>141</v>
      </c>
      <c r="BE354" s="271">
        <f>IF(N354="základní",J354,0)</f>
        <v>0</v>
      </c>
      <c r="BF354" s="271">
        <f>IF(N354="snížená",J354,0)</f>
        <v>0</v>
      </c>
      <c r="BG354" s="271">
        <f>IF(N354="zákl. přenesená",J354,0)</f>
        <v>0</v>
      </c>
      <c r="BH354" s="271">
        <f>IF(N354="sníž. přenesená",J354,0)</f>
        <v>0</v>
      </c>
      <c r="BI354" s="271">
        <f>IF(N354="nulová",J354,0)</f>
        <v>0</v>
      </c>
      <c r="BJ354" s="180" t="s">
        <v>82</v>
      </c>
      <c r="BK354" s="271">
        <f>ROUND(I354*H354,2)</f>
        <v>0</v>
      </c>
      <c r="BL354" s="180" t="s">
        <v>148</v>
      </c>
      <c r="BM354" s="270" t="s">
        <v>533</v>
      </c>
    </row>
    <row r="355" spans="1:65" s="190" customFormat="1">
      <c r="A355" s="187"/>
      <c r="B355" s="188"/>
      <c r="C355" s="187"/>
      <c r="D355" s="272" t="s">
        <v>150</v>
      </c>
      <c r="E355" s="187"/>
      <c r="F355" s="273" t="s">
        <v>534</v>
      </c>
      <c r="G355" s="187"/>
      <c r="H355" s="187"/>
      <c r="I355" s="86"/>
      <c r="J355" s="187"/>
      <c r="K355" s="187"/>
      <c r="L355" s="188"/>
      <c r="M355" s="274"/>
      <c r="N355" s="275"/>
      <c r="O355" s="267"/>
      <c r="P355" s="267"/>
      <c r="Q355" s="267"/>
      <c r="R355" s="267"/>
      <c r="S355" s="267"/>
      <c r="T355" s="276"/>
      <c r="U355" s="187"/>
      <c r="V355" s="187"/>
      <c r="W355" s="187"/>
      <c r="X355" s="187"/>
      <c r="Y355" s="187"/>
      <c r="Z355" s="187"/>
      <c r="AA355" s="187"/>
      <c r="AB355" s="187"/>
      <c r="AC355" s="187"/>
      <c r="AD355" s="187"/>
      <c r="AE355" s="187"/>
      <c r="AT355" s="180" t="s">
        <v>150</v>
      </c>
      <c r="AU355" s="180" t="s">
        <v>84</v>
      </c>
    </row>
    <row r="356" spans="1:65" s="277" customFormat="1">
      <c r="B356" s="278"/>
      <c r="D356" s="279" t="s">
        <v>152</v>
      </c>
      <c r="E356" s="280" t="s">
        <v>3</v>
      </c>
      <c r="F356" s="281" t="s">
        <v>535</v>
      </c>
      <c r="H356" s="282">
        <v>51</v>
      </c>
      <c r="I356" s="87"/>
      <c r="L356" s="278"/>
      <c r="M356" s="283"/>
      <c r="N356" s="284"/>
      <c r="O356" s="284"/>
      <c r="P356" s="284"/>
      <c r="Q356" s="284"/>
      <c r="R356" s="284"/>
      <c r="S356" s="284"/>
      <c r="T356" s="285"/>
      <c r="AT356" s="280" t="s">
        <v>152</v>
      </c>
      <c r="AU356" s="280" t="s">
        <v>84</v>
      </c>
      <c r="AV356" s="277" t="s">
        <v>84</v>
      </c>
      <c r="AW356" s="277" t="s">
        <v>36</v>
      </c>
      <c r="AX356" s="277" t="s">
        <v>82</v>
      </c>
      <c r="AY356" s="280" t="s">
        <v>141</v>
      </c>
    </row>
    <row r="357" spans="1:65" s="246" customFormat="1" ht="22.9" customHeight="1">
      <c r="B357" s="247"/>
      <c r="D357" s="248" t="s">
        <v>74</v>
      </c>
      <c r="E357" s="257" t="s">
        <v>209</v>
      </c>
      <c r="F357" s="257" t="s">
        <v>536</v>
      </c>
      <c r="I357" s="84"/>
      <c r="J357" s="258">
        <f>BK357</f>
        <v>0</v>
      </c>
      <c r="L357" s="247"/>
      <c r="M357" s="251"/>
      <c r="N357" s="252"/>
      <c r="O357" s="252"/>
      <c r="P357" s="253">
        <f>SUM(P358:P375)</f>
        <v>0</v>
      </c>
      <c r="Q357" s="252"/>
      <c r="R357" s="253">
        <f>SUM(R358:R375)</f>
        <v>2.7435624999999998E-2</v>
      </c>
      <c r="S357" s="252"/>
      <c r="T357" s="254">
        <f>SUM(T358:T375)</f>
        <v>0</v>
      </c>
      <c r="AR357" s="248" t="s">
        <v>82</v>
      </c>
      <c r="AT357" s="255" t="s">
        <v>74</v>
      </c>
      <c r="AU357" s="255" t="s">
        <v>82</v>
      </c>
      <c r="AY357" s="248" t="s">
        <v>141</v>
      </c>
      <c r="BK357" s="256">
        <f>SUM(BK358:BK375)</f>
        <v>0</v>
      </c>
    </row>
    <row r="358" spans="1:65" s="190" customFormat="1" ht="16.5" customHeight="1">
      <c r="A358" s="187"/>
      <c r="B358" s="188"/>
      <c r="C358" s="259" t="s">
        <v>537</v>
      </c>
      <c r="D358" s="259" t="s">
        <v>143</v>
      </c>
      <c r="E358" s="260" t="s">
        <v>538</v>
      </c>
      <c r="F358" s="261" t="s">
        <v>539</v>
      </c>
      <c r="G358" s="262" t="s">
        <v>191</v>
      </c>
      <c r="H358" s="263">
        <v>62.65</v>
      </c>
      <c r="I358" s="85"/>
      <c r="J358" s="264">
        <f>ROUND(I358*H358,2)</f>
        <v>0</v>
      </c>
      <c r="K358" s="261" t="s">
        <v>147</v>
      </c>
      <c r="L358" s="188"/>
      <c r="M358" s="265" t="s">
        <v>3</v>
      </c>
      <c r="N358" s="266" t="s">
        <v>46</v>
      </c>
      <c r="O358" s="267"/>
      <c r="P358" s="268">
        <f>O358*H358</f>
        <v>0</v>
      </c>
      <c r="Q358" s="268">
        <v>3.5750000000000002E-4</v>
      </c>
      <c r="R358" s="268">
        <f>Q358*H358</f>
        <v>2.2397375000000001E-2</v>
      </c>
      <c r="S358" s="268">
        <v>0</v>
      </c>
      <c r="T358" s="269">
        <f>S358*H358</f>
        <v>0</v>
      </c>
      <c r="U358" s="187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/>
      <c r="AR358" s="270" t="s">
        <v>148</v>
      </c>
      <c r="AT358" s="270" t="s">
        <v>143</v>
      </c>
      <c r="AU358" s="270" t="s">
        <v>84</v>
      </c>
      <c r="AY358" s="180" t="s">
        <v>141</v>
      </c>
      <c r="BE358" s="271">
        <f>IF(N358="základní",J358,0)</f>
        <v>0</v>
      </c>
      <c r="BF358" s="271">
        <f>IF(N358="snížená",J358,0)</f>
        <v>0</v>
      </c>
      <c r="BG358" s="271">
        <f>IF(N358="zákl. přenesená",J358,0)</f>
        <v>0</v>
      </c>
      <c r="BH358" s="271">
        <f>IF(N358="sníž. přenesená",J358,0)</f>
        <v>0</v>
      </c>
      <c r="BI358" s="271">
        <f>IF(N358="nulová",J358,0)</f>
        <v>0</v>
      </c>
      <c r="BJ358" s="180" t="s">
        <v>82</v>
      </c>
      <c r="BK358" s="271">
        <f>ROUND(I358*H358,2)</f>
        <v>0</v>
      </c>
      <c r="BL358" s="180" t="s">
        <v>148</v>
      </c>
      <c r="BM358" s="270" t="s">
        <v>540</v>
      </c>
    </row>
    <row r="359" spans="1:65" s="190" customFormat="1">
      <c r="A359" s="187"/>
      <c r="B359" s="188"/>
      <c r="C359" s="187"/>
      <c r="D359" s="272" t="s">
        <v>150</v>
      </c>
      <c r="E359" s="187"/>
      <c r="F359" s="273" t="s">
        <v>541</v>
      </c>
      <c r="G359" s="187"/>
      <c r="H359" s="187"/>
      <c r="I359" s="86"/>
      <c r="J359" s="187"/>
      <c r="K359" s="187"/>
      <c r="L359" s="188"/>
      <c r="M359" s="274"/>
      <c r="N359" s="275"/>
      <c r="O359" s="267"/>
      <c r="P359" s="267"/>
      <c r="Q359" s="267"/>
      <c r="R359" s="267"/>
      <c r="S359" s="267"/>
      <c r="T359" s="276"/>
      <c r="U359" s="187"/>
      <c r="V359" s="187"/>
      <c r="W359" s="187"/>
      <c r="X359" s="187"/>
      <c r="Y359" s="187"/>
      <c r="Z359" s="187"/>
      <c r="AA359" s="187"/>
      <c r="AB359" s="187"/>
      <c r="AC359" s="187"/>
      <c r="AD359" s="187"/>
      <c r="AE359" s="187"/>
      <c r="AT359" s="180" t="s">
        <v>150</v>
      </c>
      <c r="AU359" s="180" t="s">
        <v>84</v>
      </c>
    </row>
    <row r="360" spans="1:65" s="277" customFormat="1">
      <c r="B360" s="278"/>
      <c r="D360" s="279" t="s">
        <v>152</v>
      </c>
      <c r="E360" s="280" t="s">
        <v>3</v>
      </c>
      <c r="F360" s="281" t="s">
        <v>194</v>
      </c>
      <c r="H360" s="282">
        <v>62.65</v>
      </c>
      <c r="I360" s="87"/>
      <c r="L360" s="278"/>
      <c r="M360" s="283"/>
      <c r="N360" s="284"/>
      <c r="O360" s="284"/>
      <c r="P360" s="284"/>
      <c r="Q360" s="284"/>
      <c r="R360" s="284"/>
      <c r="S360" s="284"/>
      <c r="T360" s="285"/>
      <c r="AT360" s="280" t="s">
        <v>152</v>
      </c>
      <c r="AU360" s="280" t="s">
        <v>84</v>
      </c>
      <c r="AV360" s="277" t="s">
        <v>84</v>
      </c>
      <c r="AW360" s="277" t="s">
        <v>36</v>
      </c>
      <c r="AX360" s="277" t="s">
        <v>82</v>
      </c>
      <c r="AY360" s="280" t="s">
        <v>141</v>
      </c>
    </row>
    <row r="361" spans="1:65" s="190" customFormat="1" ht="24.2" customHeight="1">
      <c r="A361" s="187"/>
      <c r="B361" s="188"/>
      <c r="C361" s="259" t="s">
        <v>542</v>
      </c>
      <c r="D361" s="259" t="s">
        <v>143</v>
      </c>
      <c r="E361" s="260" t="s">
        <v>543</v>
      </c>
      <c r="F361" s="261" t="s">
        <v>544</v>
      </c>
      <c r="G361" s="262" t="s">
        <v>191</v>
      </c>
      <c r="H361" s="263">
        <v>285</v>
      </c>
      <c r="I361" s="85"/>
      <c r="J361" s="264">
        <f>ROUND(I361*H361,2)</f>
        <v>0</v>
      </c>
      <c r="K361" s="261" t="s">
        <v>147</v>
      </c>
      <c r="L361" s="188"/>
      <c r="M361" s="265" t="s">
        <v>3</v>
      </c>
      <c r="N361" s="266" t="s">
        <v>46</v>
      </c>
      <c r="O361" s="267"/>
      <c r="P361" s="268">
        <f>O361*H361</f>
        <v>0</v>
      </c>
      <c r="Q361" s="268">
        <v>0</v>
      </c>
      <c r="R361" s="268">
        <f>Q361*H361</f>
        <v>0</v>
      </c>
      <c r="S361" s="268">
        <v>0</v>
      </c>
      <c r="T361" s="269">
        <f>S361*H361</f>
        <v>0</v>
      </c>
      <c r="U361" s="187"/>
      <c r="V361" s="187"/>
      <c r="W361" s="187"/>
      <c r="X361" s="187"/>
      <c r="Y361" s="187"/>
      <c r="Z361" s="187"/>
      <c r="AA361" s="187"/>
      <c r="AB361" s="187"/>
      <c r="AC361" s="187"/>
      <c r="AD361" s="187"/>
      <c r="AE361" s="187"/>
      <c r="AR361" s="270" t="s">
        <v>148</v>
      </c>
      <c r="AT361" s="270" t="s">
        <v>143</v>
      </c>
      <c r="AU361" s="270" t="s">
        <v>84</v>
      </c>
      <c r="AY361" s="180" t="s">
        <v>141</v>
      </c>
      <c r="BE361" s="271">
        <f>IF(N361="základní",J361,0)</f>
        <v>0</v>
      </c>
      <c r="BF361" s="271">
        <f>IF(N361="snížená",J361,0)</f>
        <v>0</v>
      </c>
      <c r="BG361" s="271">
        <f>IF(N361="zákl. přenesená",J361,0)</f>
        <v>0</v>
      </c>
      <c r="BH361" s="271">
        <f>IF(N361="sníž. přenesená",J361,0)</f>
        <v>0</v>
      </c>
      <c r="BI361" s="271">
        <f>IF(N361="nulová",J361,0)</f>
        <v>0</v>
      </c>
      <c r="BJ361" s="180" t="s">
        <v>82</v>
      </c>
      <c r="BK361" s="271">
        <f>ROUND(I361*H361,2)</f>
        <v>0</v>
      </c>
      <c r="BL361" s="180" t="s">
        <v>148</v>
      </c>
      <c r="BM361" s="270" t="s">
        <v>545</v>
      </c>
    </row>
    <row r="362" spans="1:65" s="190" customFormat="1">
      <c r="A362" s="187"/>
      <c r="B362" s="188"/>
      <c r="C362" s="187"/>
      <c r="D362" s="272" t="s">
        <v>150</v>
      </c>
      <c r="E362" s="187"/>
      <c r="F362" s="273" t="s">
        <v>546</v>
      </c>
      <c r="G362" s="187"/>
      <c r="H362" s="187"/>
      <c r="I362" s="86"/>
      <c r="J362" s="187"/>
      <c r="K362" s="187"/>
      <c r="L362" s="188"/>
      <c r="M362" s="274"/>
      <c r="N362" s="275"/>
      <c r="O362" s="267"/>
      <c r="P362" s="267"/>
      <c r="Q362" s="267"/>
      <c r="R362" s="267"/>
      <c r="S362" s="267"/>
      <c r="T362" s="276"/>
      <c r="U362" s="187"/>
      <c r="V362" s="187"/>
      <c r="W362" s="187"/>
      <c r="X362" s="187"/>
      <c r="Y362" s="187"/>
      <c r="Z362" s="187"/>
      <c r="AA362" s="187"/>
      <c r="AB362" s="187"/>
      <c r="AC362" s="187"/>
      <c r="AD362" s="187"/>
      <c r="AE362" s="187"/>
      <c r="AT362" s="180" t="s">
        <v>150</v>
      </c>
      <c r="AU362" s="180" t="s">
        <v>84</v>
      </c>
    </row>
    <row r="363" spans="1:65" s="277" customFormat="1">
      <c r="B363" s="278"/>
      <c r="D363" s="279" t="s">
        <v>152</v>
      </c>
      <c r="E363" s="280" t="s">
        <v>3</v>
      </c>
      <c r="F363" s="281" t="s">
        <v>547</v>
      </c>
      <c r="H363" s="282">
        <v>285</v>
      </c>
      <c r="I363" s="87"/>
      <c r="L363" s="278"/>
      <c r="M363" s="283"/>
      <c r="N363" s="284"/>
      <c r="O363" s="284"/>
      <c r="P363" s="284"/>
      <c r="Q363" s="284"/>
      <c r="R363" s="284"/>
      <c r="S363" s="284"/>
      <c r="T363" s="285"/>
      <c r="AT363" s="280" t="s">
        <v>152</v>
      </c>
      <c r="AU363" s="280" t="s">
        <v>84</v>
      </c>
      <c r="AV363" s="277" t="s">
        <v>84</v>
      </c>
      <c r="AW363" s="277" t="s">
        <v>36</v>
      </c>
      <c r="AX363" s="277" t="s">
        <v>82</v>
      </c>
      <c r="AY363" s="280" t="s">
        <v>141</v>
      </c>
    </row>
    <row r="364" spans="1:65" s="190" customFormat="1" ht="24.2" customHeight="1">
      <c r="A364" s="187"/>
      <c r="B364" s="188"/>
      <c r="C364" s="259" t="s">
        <v>548</v>
      </c>
      <c r="D364" s="259" t="s">
        <v>143</v>
      </c>
      <c r="E364" s="260" t="s">
        <v>549</v>
      </c>
      <c r="F364" s="261" t="s">
        <v>550</v>
      </c>
      <c r="G364" s="262" t="s">
        <v>191</v>
      </c>
      <c r="H364" s="263">
        <v>25650</v>
      </c>
      <c r="I364" s="85"/>
      <c r="J364" s="264">
        <f>ROUND(I364*H364,2)</f>
        <v>0</v>
      </c>
      <c r="K364" s="261" t="s">
        <v>147</v>
      </c>
      <c r="L364" s="188"/>
      <c r="M364" s="265" t="s">
        <v>3</v>
      </c>
      <c r="N364" s="266" t="s">
        <v>46</v>
      </c>
      <c r="O364" s="267"/>
      <c r="P364" s="268">
        <f>O364*H364</f>
        <v>0</v>
      </c>
      <c r="Q364" s="268">
        <v>0</v>
      </c>
      <c r="R364" s="268">
        <f>Q364*H364</f>
        <v>0</v>
      </c>
      <c r="S364" s="268">
        <v>0</v>
      </c>
      <c r="T364" s="269">
        <f>S364*H364</f>
        <v>0</v>
      </c>
      <c r="U364" s="187"/>
      <c r="V364" s="187"/>
      <c r="W364" s="187"/>
      <c r="X364" s="187"/>
      <c r="Y364" s="187"/>
      <c r="Z364" s="187"/>
      <c r="AA364" s="187"/>
      <c r="AB364" s="187"/>
      <c r="AC364" s="187"/>
      <c r="AD364" s="187"/>
      <c r="AE364" s="187"/>
      <c r="AR364" s="270" t="s">
        <v>148</v>
      </c>
      <c r="AT364" s="270" t="s">
        <v>143</v>
      </c>
      <c r="AU364" s="270" t="s">
        <v>84</v>
      </c>
      <c r="AY364" s="180" t="s">
        <v>141</v>
      </c>
      <c r="BE364" s="271">
        <f>IF(N364="základní",J364,0)</f>
        <v>0</v>
      </c>
      <c r="BF364" s="271">
        <f>IF(N364="snížená",J364,0)</f>
        <v>0</v>
      </c>
      <c r="BG364" s="271">
        <f>IF(N364="zákl. přenesená",J364,0)</f>
        <v>0</v>
      </c>
      <c r="BH364" s="271">
        <f>IF(N364="sníž. přenesená",J364,0)</f>
        <v>0</v>
      </c>
      <c r="BI364" s="271">
        <f>IF(N364="nulová",J364,0)</f>
        <v>0</v>
      </c>
      <c r="BJ364" s="180" t="s">
        <v>82</v>
      </c>
      <c r="BK364" s="271">
        <f>ROUND(I364*H364,2)</f>
        <v>0</v>
      </c>
      <c r="BL364" s="180" t="s">
        <v>148</v>
      </c>
      <c r="BM364" s="270" t="s">
        <v>551</v>
      </c>
    </row>
    <row r="365" spans="1:65" s="190" customFormat="1">
      <c r="A365" s="187"/>
      <c r="B365" s="188"/>
      <c r="C365" s="187"/>
      <c r="D365" s="272" t="s">
        <v>150</v>
      </c>
      <c r="E365" s="187"/>
      <c r="F365" s="273" t="s">
        <v>552</v>
      </c>
      <c r="G365" s="187"/>
      <c r="H365" s="187"/>
      <c r="I365" s="86"/>
      <c r="J365" s="187"/>
      <c r="K365" s="187"/>
      <c r="L365" s="188"/>
      <c r="M365" s="274"/>
      <c r="N365" s="275"/>
      <c r="O365" s="267"/>
      <c r="P365" s="267"/>
      <c r="Q365" s="267"/>
      <c r="R365" s="267"/>
      <c r="S365" s="267"/>
      <c r="T365" s="276"/>
      <c r="U365" s="187"/>
      <c r="V365" s="187"/>
      <c r="W365" s="187"/>
      <c r="X365" s="187"/>
      <c r="Y365" s="187"/>
      <c r="Z365" s="187"/>
      <c r="AA365" s="187"/>
      <c r="AB365" s="187"/>
      <c r="AC365" s="187"/>
      <c r="AD365" s="187"/>
      <c r="AE365" s="187"/>
      <c r="AT365" s="180" t="s">
        <v>150</v>
      </c>
      <c r="AU365" s="180" t="s">
        <v>84</v>
      </c>
    </row>
    <row r="366" spans="1:65" s="277" customFormat="1">
      <c r="B366" s="278"/>
      <c r="D366" s="279" t="s">
        <v>152</v>
      </c>
      <c r="F366" s="281" t="s">
        <v>553</v>
      </c>
      <c r="H366" s="282">
        <v>25650</v>
      </c>
      <c r="I366" s="87"/>
      <c r="L366" s="278"/>
      <c r="M366" s="283"/>
      <c r="N366" s="284"/>
      <c r="O366" s="284"/>
      <c r="P366" s="284"/>
      <c r="Q366" s="284"/>
      <c r="R366" s="284"/>
      <c r="S366" s="284"/>
      <c r="T366" s="285"/>
      <c r="AT366" s="280" t="s">
        <v>152</v>
      </c>
      <c r="AU366" s="280" t="s">
        <v>84</v>
      </c>
      <c r="AV366" s="277" t="s">
        <v>84</v>
      </c>
      <c r="AW366" s="277" t="s">
        <v>4</v>
      </c>
      <c r="AX366" s="277" t="s">
        <v>82</v>
      </c>
      <c r="AY366" s="280" t="s">
        <v>141</v>
      </c>
    </row>
    <row r="367" spans="1:65" s="190" customFormat="1" ht="24.2" customHeight="1">
      <c r="A367" s="187"/>
      <c r="B367" s="188"/>
      <c r="C367" s="259" t="s">
        <v>554</v>
      </c>
      <c r="D367" s="259" t="s">
        <v>143</v>
      </c>
      <c r="E367" s="260" t="s">
        <v>555</v>
      </c>
      <c r="F367" s="261" t="s">
        <v>556</v>
      </c>
      <c r="G367" s="262" t="s">
        <v>191</v>
      </c>
      <c r="H367" s="263">
        <v>285</v>
      </c>
      <c r="I367" s="85"/>
      <c r="J367" s="264">
        <f>ROUND(I367*H367,2)</f>
        <v>0</v>
      </c>
      <c r="K367" s="261" t="s">
        <v>147</v>
      </c>
      <c r="L367" s="188"/>
      <c r="M367" s="265" t="s">
        <v>3</v>
      </c>
      <c r="N367" s="266" t="s">
        <v>46</v>
      </c>
      <c r="O367" s="267"/>
      <c r="P367" s="268">
        <f>O367*H367</f>
        <v>0</v>
      </c>
      <c r="Q367" s="268">
        <v>0</v>
      </c>
      <c r="R367" s="268">
        <f>Q367*H367</f>
        <v>0</v>
      </c>
      <c r="S367" s="268">
        <v>0</v>
      </c>
      <c r="T367" s="269">
        <f>S367*H367</f>
        <v>0</v>
      </c>
      <c r="U367" s="187"/>
      <c r="V367" s="187"/>
      <c r="W367" s="187"/>
      <c r="X367" s="187"/>
      <c r="Y367" s="187"/>
      <c r="Z367" s="187"/>
      <c r="AA367" s="187"/>
      <c r="AB367" s="187"/>
      <c r="AC367" s="187"/>
      <c r="AD367" s="187"/>
      <c r="AE367" s="187"/>
      <c r="AR367" s="270" t="s">
        <v>148</v>
      </c>
      <c r="AT367" s="270" t="s">
        <v>143</v>
      </c>
      <c r="AU367" s="270" t="s">
        <v>84</v>
      </c>
      <c r="AY367" s="180" t="s">
        <v>141</v>
      </c>
      <c r="BE367" s="271">
        <f>IF(N367="základní",J367,0)</f>
        <v>0</v>
      </c>
      <c r="BF367" s="271">
        <f>IF(N367="snížená",J367,0)</f>
        <v>0</v>
      </c>
      <c r="BG367" s="271">
        <f>IF(N367="zákl. přenesená",J367,0)</f>
        <v>0</v>
      </c>
      <c r="BH367" s="271">
        <f>IF(N367="sníž. přenesená",J367,0)</f>
        <v>0</v>
      </c>
      <c r="BI367" s="271">
        <f>IF(N367="nulová",J367,0)</f>
        <v>0</v>
      </c>
      <c r="BJ367" s="180" t="s">
        <v>82</v>
      </c>
      <c r="BK367" s="271">
        <f>ROUND(I367*H367,2)</f>
        <v>0</v>
      </c>
      <c r="BL367" s="180" t="s">
        <v>148</v>
      </c>
      <c r="BM367" s="270" t="s">
        <v>557</v>
      </c>
    </row>
    <row r="368" spans="1:65" s="190" customFormat="1">
      <c r="A368" s="187"/>
      <c r="B368" s="188"/>
      <c r="C368" s="187"/>
      <c r="D368" s="272" t="s">
        <v>150</v>
      </c>
      <c r="E368" s="187"/>
      <c r="F368" s="273" t="s">
        <v>558</v>
      </c>
      <c r="G368" s="187"/>
      <c r="H368" s="187"/>
      <c r="I368" s="86"/>
      <c r="J368" s="187"/>
      <c r="K368" s="187"/>
      <c r="L368" s="188"/>
      <c r="M368" s="274"/>
      <c r="N368" s="275"/>
      <c r="O368" s="267"/>
      <c r="P368" s="267"/>
      <c r="Q368" s="267"/>
      <c r="R368" s="267"/>
      <c r="S368" s="267"/>
      <c r="T368" s="276"/>
      <c r="U368" s="187"/>
      <c r="V368" s="187"/>
      <c r="W368" s="187"/>
      <c r="X368" s="187"/>
      <c r="Y368" s="187"/>
      <c r="Z368" s="187"/>
      <c r="AA368" s="187"/>
      <c r="AB368" s="187"/>
      <c r="AC368" s="187"/>
      <c r="AD368" s="187"/>
      <c r="AE368" s="187"/>
      <c r="AT368" s="180" t="s">
        <v>150</v>
      </c>
      <c r="AU368" s="180" t="s">
        <v>84</v>
      </c>
    </row>
    <row r="369" spans="1:65" s="190" customFormat="1" ht="24.2" customHeight="1">
      <c r="A369" s="187"/>
      <c r="B369" s="188"/>
      <c r="C369" s="259" t="s">
        <v>559</v>
      </c>
      <c r="D369" s="259" t="s">
        <v>143</v>
      </c>
      <c r="E369" s="260" t="s">
        <v>560</v>
      </c>
      <c r="F369" s="261" t="s">
        <v>561</v>
      </c>
      <c r="G369" s="262" t="s">
        <v>191</v>
      </c>
      <c r="H369" s="263">
        <v>143.94999999999999</v>
      </c>
      <c r="I369" s="85"/>
      <c r="J369" s="264">
        <f>ROUND(I369*H369,2)</f>
        <v>0</v>
      </c>
      <c r="K369" s="261" t="s">
        <v>147</v>
      </c>
      <c r="L369" s="188"/>
      <c r="M369" s="265" t="s">
        <v>3</v>
      </c>
      <c r="N369" s="266" t="s">
        <v>46</v>
      </c>
      <c r="O369" s="267"/>
      <c r="P369" s="268">
        <f>O369*H369</f>
        <v>0</v>
      </c>
      <c r="Q369" s="268">
        <v>0</v>
      </c>
      <c r="R369" s="268">
        <f>Q369*H369</f>
        <v>0</v>
      </c>
      <c r="S369" s="268">
        <v>0</v>
      </c>
      <c r="T369" s="269">
        <f>S369*H369</f>
        <v>0</v>
      </c>
      <c r="U369" s="187"/>
      <c r="V369" s="187"/>
      <c r="W369" s="187"/>
      <c r="X369" s="187"/>
      <c r="Y369" s="187"/>
      <c r="Z369" s="187"/>
      <c r="AA369" s="187"/>
      <c r="AB369" s="187"/>
      <c r="AC369" s="187"/>
      <c r="AD369" s="187"/>
      <c r="AE369" s="187"/>
      <c r="AR369" s="270" t="s">
        <v>148</v>
      </c>
      <c r="AT369" s="270" t="s">
        <v>143</v>
      </c>
      <c r="AU369" s="270" t="s">
        <v>84</v>
      </c>
      <c r="AY369" s="180" t="s">
        <v>141</v>
      </c>
      <c r="BE369" s="271">
        <f>IF(N369="základní",J369,0)</f>
        <v>0</v>
      </c>
      <c r="BF369" s="271">
        <f>IF(N369="snížená",J369,0)</f>
        <v>0</v>
      </c>
      <c r="BG369" s="271">
        <f>IF(N369="zákl. přenesená",J369,0)</f>
        <v>0</v>
      </c>
      <c r="BH369" s="271">
        <f>IF(N369="sníž. přenesená",J369,0)</f>
        <v>0</v>
      </c>
      <c r="BI369" s="271">
        <f>IF(N369="nulová",J369,0)</f>
        <v>0</v>
      </c>
      <c r="BJ369" s="180" t="s">
        <v>82</v>
      </c>
      <c r="BK369" s="271">
        <f>ROUND(I369*H369,2)</f>
        <v>0</v>
      </c>
      <c r="BL369" s="180" t="s">
        <v>148</v>
      </c>
      <c r="BM369" s="270" t="s">
        <v>562</v>
      </c>
    </row>
    <row r="370" spans="1:65" s="190" customFormat="1">
      <c r="A370" s="187"/>
      <c r="B370" s="188"/>
      <c r="C370" s="187"/>
      <c r="D370" s="272" t="s">
        <v>150</v>
      </c>
      <c r="E370" s="187"/>
      <c r="F370" s="273" t="s">
        <v>563</v>
      </c>
      <c r="G370" s="187"/>
      <c r="H370" s="187"/>
      <c r="I370" s="86"/>
      <c r="J370" s="187"/>
      <c r="K370" s="187"/>
      <c r="L370" s="188"/>
      <c r="M370" s="274"/>
      <c r="N370" s="275"/>
      <c r="O370" s="267"/>
      <c r="P370" s="267"/>
      <c r="Q370" s="267"/>
      <c r="R370" s="267"/>
      <c r="S370" s="267"/>
      <c r="T370" s="276"/>
      <c r="U370" s="187"/>
      <c r="V370" s="187"/>
      <c r="W370" s="187"/>
      <c r="X370" s="187"/>
      <c r="Y370" s="187"/>
      <c r="Z370" s="187"/>
      <c r="AA370" s="187"/>
      <c r="AB370" s="187"/>
      <c r="AC370" s="187"/>
      <c r="AD370" s="187"/>
      <c r="AE370" s="187"/>
      <c r="AT370" s="180" t="s">
        <v>150</v>
      </c>
      <c r="AU370" s="180" t="s">
        <v>84</v>
      </c>
    </row>
    <row r="371" spans="1:65" s="277" customFormat="1">
      <c r="B371" s="278"/>
      <c r="D371" s="279" t="s">
        <v>152</v>
      </c>
      <c r="E371" s="280" t="s">
        <v>3</v>
      </c>
      <c r="F371" s="281" t="s">
        <v>564</v>
      </c>
      <c r="H371" s="282">
        <v>143.94999999999999</v>
      </c>
      <c r="I371" s="87"/>
      <c r="L371" s="278"/>
      <c r="M371" s="283"/>
      <c r="N371" s="284"/>
      <c r="O371" s="284"/>
      <c r="P371" s="284"/>
      <c r="Q371" s="284"/>
      <c r="R371" s="284"/>
      <c r="S371" s="284"/>
      <c r="T371" s="285"/>
      <c r="AT371" s="280" t="s">
        <v>152</v>
      </c>
      <c r="AU371" s="280" t="s">
        <v>84</v>
      </c>
      <c r="AV371" s="277" t="s">
        <v>84</v>
      </c>
      <c r="AW371" s="277" t="s">
        <v>36</v>
      </c>
      <c r="AX371" s="277" t="s">
        <v>82</v>
      </c>
      <c r="AY371" s="280" t="s">
        <v>141</v>
      </c>
    </row>
    <row r="372" spans="1:65" s="190" customFormat="1" ht="24.2" customHeight="1">
      <c r="A372" s="187"/>
      <c r="B372" s="188"/>
      <c r="C372" s="259" t="s">
        <v>565</v>
      </c>
      <c r="D372" s="259" t="s">
        <v>143</v>
      </c>
      <c r="E372" s="260" t="s">
        <v>566</v>
      </c>
      <c r="F372" s="261" t="s">
        <v>567</v>
      </c>
      <c r="G372" s="262" t="s">
        <v>191</v>
      </c>
      <c r="H372" s="263">
        <v>143.94999999999999</v>
      </c>
      <c r="I372" s="85"/>
      <c r="J372" s="264">
        <f>ROUND(I372*H372,2)</f>
        <v>0</v>
      </c>
      <c r="K372" s="261" t="s">
        <v>147</v>
      </c>
      <c r="L372" s="188"/>
      <c r="M372" s="265" t="s">
        <v>3</v>
      </c>
      <c r="N372" s="266" t="s">
        <v>46</v>
      </c>
      <c r="O372" s="267"/>
      <c r="P372" s="268">
        <f>O372*H372</f>
        <v>0</v>
      </c>
      <c r="Q372" s="268">
        <v>3.4999999999999997E-5</v>
      </c>
      <c r="R372" s="268">
        <f>Q372*H372</f>
        <v>5.0382499999999993E-3</v>
      </c>
      <c r="S372" s="268">
        <v>0</v>
      </c>
      <c r="T372" s="269">
        <f>S372*H372</f>
        <v>0</v>
      </c>
      <c r="U372" s="187"/>
      <c r="V372" s="187"/>
      <c r="W372" s="187"/>
      <c r="X372" s="187"/>
      <c r="Y372" s="187"/>
      <c r="Z372" s="187"/>
      <c r="AA372" s="187"/>
      <c r="AB372" s="187"/>
      <c r="AC372" s="187"/>
      <c r="AD372" s="187"/>
      <c r="AE372" s="187"/>
      <c r="AR372" s="270" t="s">
        <v>148</v>
      </c>
      <c r="AT372" s="270" t="s">
        <v>143</v>
      </c>
      <c r="AU372" s="270" t="s">
        <v>84</v>
      </c>
      <c r="AY372" s="180" t="s">
        <v>141</v>
      </c>
      <c r="BE372" s="271">
        <f>IF(N372="základní",J372,0)</f>
        <v>0</v>
      </c>
      <c r="BF372" s="271">
        <f>IF(N372="snížená",J372,0)</f>
        <v>0</v>
      </c>
      <c r="BG372" s="271">
        <f>IF(N372="zákl. přenesená",J372,0)</f>
        <v>0</v>
      </c>
      <c r="BH372" s="271">
        <f>IF(N372="sníž. přenesená",J372,0)</f>
        <v>0</v>
      </c>
      <c r="BI372" s="271">
        <f>IF(N372="nulová",J372,0)</f>
        <v>0</v>
      </c>
      <c r="BJ372" s="180" t="s">
        <v>82</v>
      </c>
      <c r="BK372" s="271">
        <f>ROUND(I372*H372,2)</f>
        <v>0</v>
      </c>
      <c r="BL372" s="180" t="s">
        <v>148</v>
      </c>
      <c r="BM372" s="270" t="s">
        <v>568</v>
      </c>
    </row>
    <row r="373" spans="1:65" s="190" customFormat="1">
      <c r="A373" s="187"/>
      <c r="B373" s="188"/>
      <c r="C373" s="187"/>
      <c r="D373" s="272" t="s">
        <v>150</v>
      </c>
      <c r="E373" s="187"/>
      <c r="F373" s="273" t="s">
        <v>569</v>
      </c>
      <c r="G373" s="187"/>
      <c r="H373" s="187"/>
      <c r="I373" s="86"/>
      <c r="J373" s="187"/>
      <c r="K373" s="187"/>
      <c r="L373" s="188"/>
      <c r="M373" s="274"/>
      <c r="N373" s="275"/>
      <c r="O373" s="267"/>
      <c r="P373" s="267"/>
      <c r="Q373" s="267"/>
      <c r="R373" s="267"/>
      <c r="S373" s="267"/>
      <c r="T373" s="276"/>
      <c r="U373" s="187"/>
      <c r="V373" s="187"/>
      <c r="W373" s="187"/>
      <c r="X373" s="187"/>
      <c r="Y373" s="187"/>
      <c r="Z373" s="187"/>
      <c r="AA373" s="187"/>
      <c r="AB373" s="187"/>
      <c r="AC373" s="187"/>
      <c r="AD373" s="187"/>
      <c r="AE373" s="187"/>
      <c r="AT373" s="180" t="s">
        <v>150</v>
      </c>
      <c r="AU373" s="180" t="s">
        <v>84</v>
      </c>
    </row>
    <row r="374" spans="1:65" s="277" customFormat="1">
      <c r="B374" s="278"/>
      <c r="D374" s="279" t="s">
        <v>152</v>
      </c>
      <c r="E374" s="280" t="s">
        <v>3</v>
      </c>
      <c r="F374" s="281" t="s">
        <v>564</v>
      </c>
      <c r="H374" s="282">
        <v>143.94999999999999</v>
      </c>
      <c r="I374" s="87"/>
      <c r="L374" s="278"/>
      <c r="M374" s="283"/>
      <c r="N374" s="284"/>
      <c r="O374" s="284"/>
      <c r="P374" s="284"/>
      <c r="Q374" s="284"/>
      <c r="R374" s="284"/>
      <c r="S374" s="284"/>
      <c r="T374" s="285"/>
      <c r="AT374" s="280" t="s">
        <v>152</v>
      </c>
      <c r="AU374" s="280" t="s">
        <v>84</v>
      </c>
      <c r="AV374" s="277" t="s">
        <v>84</v>
      </c>
      <c r="AW374" s="277" t="s">
        <v>36</v>
      </c>
      <c r="AX374" s="277" t="s">
        <v>82</v>
      </c>
      <c r="AY374" s="280" t="s">
        <v>141</v>
      </c>
    </row>
    <row r="375" spans="1:65" s="190" customFormat="1" ht="16.5" customHeight="1">
      <c r="A375" s="187"/>
      <c r="B375" s="188"/>
      <c r="C375" s="259" t="s">
        <v>570</v>
      </c>
      <c r="D375" s="259" t="s">
        <v>143</v>
      </c>
      <c r="E375" s="260" t="s">
        <v>571</v>
      </c>
      <c r="F375" s="261" t="s">
        <v>572</v>
      </c>
      <c r="G375" s="262" t="s">
        <v>573</v>
      </c>
      <c r="H375" s="263">
        <v>30</v>
      </c>
      <c r="I375" s="85"/>
      <c r="J375" s="264">
        <f>ROUND(I375*H375,2)</f>
        <v>0</v>
      </c>
      <c r="K375" s="261" t="s">
        <v>3</v>
      </c>
      <c r="L375" s="188"/>
      <c r="M375" s="265" t="s">
        <v>3</v>
      </c>
      <c r="N375" s="266" t="s">
        <v>46</v>
      </c>
      <c r="O375" s="267"/>
      <c r="P375" s="268">
        <f>O375*H375</f>
        <v>0</v>
      </c>
      <c r="Q375" s="268">
        <v>0</v>
      </c>
      <c r="R375" s="268">
        <f>Q375*H375</f>
        <v>0</v>
      </c>
      <c r="S375" s="268">
        <v>0</v>
      </c>
      <c r="T375" s="269">
        <f>S375*H375</f>
        <v>0</v>
      </c>
      <c r="U375" s="187"/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/>
      <c r="AR375" s="270" t="s">
        <v>262</v>
      </c>
      <c r="AT375" s="270" t="s">
        <v>143</v>
      </c>
      <c r="AU375" s="270" t="s">
        <v>84</v>
      </c>
      <c r="AY375" s="180" t="s">
        <v>141</v>
      </c>
      <c r="BE375" s="271">
        <f>IF(N375="základní",J375,0)</f>
        <v>0</v>
      </c>
      <c r="BF375" s="271">
        <f>IF(N375="snížená",J375,0)</f>
        <v>0</v>
      </c>
      <c r="BG375" s="271">
        <f>IF(N375="zákl. přenesená",J375,0)</f>
        <v>0</v>
      </c>
      <c r="BH375" s="271">
        <f>IF(N375="sníž. přenesená",J375,0)</f>
        <v>0</v>
      </c>
      <c r="BI375" s="271">
        <f>IF(N375="nulová",J375,0)</f>
        <v>0</v>
      </c>
      <c r="BJ375" s="180" t="s">
        <v>82</v>
      </c>
      <c r="BK375" s="271">
        <f>ROUND(I375*H375,2)</f>
        <v>0</v>
      </c>
      <c r="BL375" s="180" t="s">
        <v>262</v>
      </c>
      <c r="BM375" s="270" t="s">
        <v>574</v>
      </c>
    </row>
    <row r="376" spans="1:65" s="246" customFormat="1" ht="22.9" customHeight="1">
      <c r="B376" s="247"/>
      <c r="D376" s="248" t="s">
        <v>74</v>
      </c>
      <c r="E376" s="257" t="s">
        <v>575</v>
      </c>
      <c r="F376" s="257" t="s">
        <v>576</v>
      </c>
      <c r="I376" s="84"/>
      <c r="J376" s="258">
        <f>BK376</f>
        <v>0</v>
      </c>
      <c r="L376" s="247"/>
      <c r="M376" s="251"/>
      <c r="N376" s="252"/>
      <c r="O376" s="252"/>
      <c r="P376" s="253">
        <f>SUM(P377:P378)</f>
        <v>0</v>
      </c>
      <c r="Q376" s="252"/>
      <c r="R376" s="253">
        <f>SUM(R377:R378)</f>
        <v>0</v>
      </c>
      <c r="S376" s="252"/>
      <c r="T376" s="254">
        <f>SUM(T377:T378)</f>
        <v>0</v>
      </c>
      <c r="AR376" s="248" t="s">
        <v>82</v>
      </c>
      <c r="AT376" s="255" t="s">
        <v>74</v>
      </c>
      <c r="AU376" s="255" t="s">
        <v>82</v>
      </c>
      <c r="AY376" s="248" t="s">
        <v>141</v>
      </c>
      <c r="BK376" s="256">
        <f>SUM(BK377:BK378)</f>
        <v>0</v>
      </c>
    </row>
    <row r="377" spans="1:65" s="190" customFormat="1" ht="33" customHeight="1">
      <c r="A377" s="187"/>
      <c r="B377" s="188"/>
      <c r="C377" s="259" t="s">
        <v>577</v>
      </c>
      <c r="D377" s="259" t="s">
        <v>143</v>
      </c>
      <c r="E377" s="260" t="s">
        <v>578</v>
      </c>
      <c r="F377" s="261" t="s">
        <v>579</v>
      </c>
      <c r="G377" s="262" t="s">
        <v>199</v>
      </c>
      <c r="H377" s="263">
        <v>527.38800000000003</v>
      </c>
      <c r="I377" s="85"/>
      <c r="J377" s="264">
        <f>ROUND(I377*H377,2)</f>
        <v>0</v>
      </c>
      <c r="K377" s="261" t="s">
        <v>147</v>
      </c>
      <c r="L377" s="188"/>
      <c r="M377" s="265" t="s">
        <v>3</v>
      </c>
      <c r="N377" s="266" t="s">
        <v>46</v>
      </c>
      <c r="O377" s="267"/>
      <c r="P377" s="268">
        <f>O377*H377</f>
        <v>0</v>
      </c>
      <c r="Q377" s="268">
        <v>0</v>
      </c>
      <c r="R377" s="268">
        <f>Q377*H377</f>
        <v>0</v>
      </c>
      <c r="S377" s="268">
        <v>0</v>
      </c>
      <c r="T377" s="269">
        <f>S377*H377</f>
        <v>0</v>
      </c>
      <c r="U377" s="187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/>
      <c r="AR377" s="270" t="s">
        <v>148</v>
      </c>
      <c r="AT377" s="270" t="s">
        <v>143</v>
      </c>
      <c r="AU377" s="270" t="s">
        <v>84</v>
      </c>
      <c r="AY377" s="180" t="s">
        <v>141</v>
      </c>
      <c r="BE377" s="271">
        <f>IF(N377="základní",J377,0)</f>
        <v>0</v>
      </c>
      <c r="BF377" s="271">
        <f>IF(N377="snížená",J377,0)</f>
        <v>0</v>
      </c>
      <c r="BG377" s="271">
        <f>IF(N377="zákl. přenesená",J377,0)</f>
        <v>0</v>
      </c>
      <c r="BH377" s="271">
        <f>IF(N377="sníž. přenesená",J377,0)</f>
        <v>0</v>
      </c>
      <c r="BI377" s="271">
        <f>IF(N377="nulová",J377,0)</f>
        <v>0</v>
      </c>
      <c r="BJ377" s="180" t="s">
        <v>82</v>
      </c>
      <c r="BK377" s="271">
        <f>ROUND(I377*H377,2)</f>
        <v>0</v>
      </c>
      <c r="BL377" s="180" t="s">
        <v>148</v>
      </c>
      <c r="BM377" s="270" t="s">
        <v>580</v>
      </c>
    </row>
    <row r="378" spans="1:65" s="190" customFormat="1">
      <c r="A378" s="187"/>
      <c r="B378" s="188"/>
      <c r="C378" s="187"/>
      <c r="D378" s="272" t="s">
        <v>150</v>
      </c>
      <c r="E378" s="187"/>
      <c r="F378" s="273" t="s">
        <v>581</v>
      </c>
      <c r="G378" s="187"/>
      <c r="H378" s="187"/>
      <c r="I378" s="86"/>
      <c r="J378" s="187"/>
      <c r="K378" s="187"/>
      <c r="L378" s="188"/>
      <c r="M378" s="274"/>
      <c r="N378" s="275"/>
      <c r="O378" s="267"/>
      <c r="P378" s="267"/>
      <c r="Q378" s="267"/>
      <c r="R378" s="267"/>
      <c r="S378" s="267"/>
      <c r="T378" s="276"/>
      <c r="U378" s="187"/>
      <c r="V378" s="187"/>
      <c r="W378" s="187"/>
      <c r="X378" s="187"/>
      <c r="Y378" s="187"/>
      <c r="Z378" s="187"/>
      <c r="AA378" s="187"/>
      <c r="AB378" s="187"/>
      <c r="AC378" s="187"/>
      <c r="AD378" s="187"/>
      <c r="AE378" s="187"/>
      <c r="AT378" s="180" t="s">
        <v>150</v>
      </c>
      <c r="AU378" s="180" t="s">
        <v>84</v>
      </c>
    </row>
    <row r="379" spans="1:65" s="246" customFormat="1" ht="25.9" customHeight="1">
      <c r="B379" s="247"/>
      <c r="D379" s="248" t="s">
        <v>74</v>
      </c>
      <c r="E379" s="249" t="s">
        <v>582</v>
      </c>
      <c r="F379" s="249" t="s">
        <v>583</v>
      </c>
      <c r="I379" s="84"/>
      <c r="J379" s="250">
        <f>BK379</f>
        <v>0</v>
      </c>
      <c r="L379" s="247"/>
      <c r="M379" s="251"/>
      <c r="N379" s="252"/>
      <c r="O379" s="252"/>
      <c r="P379" s="253">
        <f>P380+P422+P429+P435+P444+P460</f>
        <v>0</v>
      </c>
      <c r="Q379" s="252"/>
      <c r="R379" s="253">
        <f>R380+R422+R429+R435+R444+R460</f>
        <v>2.064898565</v>
      </c>
      <c r="S379" s="252"/>
      <c r="T379" s="254">
        <f>T380+T422+T429+T435+T444+T460</f>
        <v>0</v>
      </c>
      <c r="AR379" s="248" t="s">
        <v>84</v>
      </c>
      <c r="AT379" s="255" t="s">
        <v>74</v>
      </c>
      <c r="AU379" s="255" t="s">
        <v>75</v>
      </c>
      <c r="AY379" s="248" t="s">
        <v>141</v>
      </c>
      <c r="BK379" s="256">
        <f>BK380+BK422+BK429+BK435+BK444+BK460</f>
        <v>0</v>
      </c>
    </row>
    <row r="380" spans="1:65" s="246" customFormat="1" ht="22.9" customHeight="1">
      <c r="B380" s="247"/>
      <c r="D380" s="248" t="s">
        <v>74</v>
      </c>
      <c r="E380" s="257" t="s">
        <v>584</v>
      </c>
      <c r="F380" s="257" t="s">
        <v>585</v>
      </c>
      <c r="I380" s="84"/>
      <c r="J380" s="258">
        <f>BK380</f>
        <v>0</v>
      </c>
      <c r="L380" s="247"/>
      <c r="M380" s="251"/>
      <c r="N380" s="252"/>
      <c r="O380" s="252"/>
      <c r="P380" s="253">
        <f>SUM(P381:P421)</f>
        <v>0</v>
      </c>
      <c r="Q380" s="252"/>
      <c r="R380" s="253">
        <f>SUM(R381:R421)</f>
        <v>0.97804127200000002</v>
      </c>
      <c r="S380" s="252"/>
      <c r="T380" s="254">
        <f>SUM(T381:T421)</f>
        <v>0</v>
      </c>
      <c r="AR380" s="248" t="s">
        <v>84</v>
      </c>
      <c r="AT380" s="255" t="s">
        <v>74</v>
      </c>
      <c r="AU380" s="255" t="s">
        <v>82</v>
      </c>
      <c r="AY380" s="248" t="s">
        <v>141</v>
      </c>
      <c r="BK380" s="256">
        <f>SUM(BK381:BK421)</f>
        <v>0</v>
      </c>
    </row>
    <row r="381" spans="1:65" s="190" customFormat="1" ht="21.75" customHeight="1">
      <c r="A381" s="187"/>
      <c r="B381" s="188"/>
      <c r="C381" s="259" t="s">
        <v>586</v>
      </c>
      <c r="D381" s="259" t="s">
        <v>143</v>
      </c>
      <c r="E381" s="260" t="s">
        <v>587</v>
      </c>
      <c r="F381" s="261" t="s">
        <v>588</v>
      </c>
      <c r="G381" s="262" t="s">
        <v>191</v>
      </c>
      <c r="H381" s="263">
        <v>81.3</v>
      </c>
      <c r="I381" s="85"/>
      <c r="J381" s="264">
        <f>ROUND(I381*H381,2)</f>
        <v>0</v>
      </c>
      <c r="K381" s="261" t="s">
        <v>147</v>
      </c>
      <c r="L381" s="188"/>
      <c r="M381" s="265" t="s">
        <v>3</v>
      </c>
      <c r="N381" s="266" t="s">
        <v>46</v>
      </c>
      <c r="O381" s="267"/>
      <c r="P381" s="268">
        <f>O381*H381</f>
        <v>0</v>
      </c>
      <c r="Q381" s="268">
        <v>0</v>
      </c>
      <c r="R381" s="268">
        <f>Q381*H381</f>
        <v>0</v>
      </c>
      <c r="S381" s="268">
        <v>0</v>
      </c>
      <c r="T381" s="269">
        <f>S381*H381</f>
        <v>0</v>
      </c>
      <c r="U381" s="187"/>
      <c r="V381" s="187"/>
      <c r="W381" s="187"/>
      <c r="X381" s="187"/>
      <c r="Y381" s="187"/>
      <c r="Z381" s="187"/>
      <c r="AA381" s="187"/>
      <c r="AB381" s="187"/>
      <c r="AC381" s="187"/>
      <c r="AD381" s="187"/>
      <c r="AE381" s="187"/>
      <c r="AR381" s="270" t="s">
        <v>262</v>
      </c>
      <c r="AT381" s="270" t="s">
        <v>143</v>
      </c>
      <c r="AU381" s="270" t="s">
        <v>84</v>
      </c>
      <c r="AY381" s="180" t="s">
        <v>141</v>
      </c>
      <c r="BE381" s="271">
        <f>IF(N381="základní",J381,0)</f>
        <v>0</v>
      </c>
      <c r="BF381" s="271">
        <f>IF(N381="snížená",J381,0)</f>
        <v>0</v>
      </c>
      <c r="BG381" s="271">
        <f>IF(N381="zákl. přenesená",J381,0)</f>
        <v>0</v>
      </c>
      <c r="BH381" s="271">
        <f>IF(N381="sníž. přenesená",J381,0)</f>
        <v>0</v>
      </c>
      <c r="BI381" s="271">
        <f>IF(N381="nulová",J381,0)</f>
        <v>0</v>
      </c>
      <c r="BJ381" s="180" t="s">
        <v>82</v>
      </c>
      <c r="BK381" s="271">
        <f>ROUND(I381*H381,2)</f>
        <v>0</v>
      </c>
      <c r="BL381" s="180" t="s">
        <v>262</v>
      </c>
      <c r="BM381" s="270" t="s">
        <v>589</v>
      </c>
    </row>
    <row r="382" spans="1:65" s="190" customFormat="1">
      <c r="A382" s="187"/>
      <c r="B382" s="188"/>
      <c r="C382" s="187"/>
      <c r="D382" s="272" t="s">
        <v>150</v>
      </c>
      <c r="E382" s="187"/>
      <c r="F382" s="273" t="s">
        <v>590</v>
      </c>
      <c r="G382" s="187"/>
      <c r="H382" s="187"/>
      <c r="I382" s="86"/>
      <c r="J382" s="187"/>
      <c r="K382" s="187"/>
      <c r="L382" s="188"/>
      <c r="M382" s="274"/>
      <c r="N382" s="275"/>
      <c r="O382" s="267"/>
      <c r="P382" s="267"/>
      <c r="Q382" s="267"/>
      <c r="R382" s="267"/>
      <c r="S382" s="267"/>
      <c r="T382" s="276"/>
      <c r="U382" s="187"/>
      <c r="V382" s="187"/>
      <c r="W382" s="187"/>
      <c r="X382" s="187"/>
      <c r="Y382" s="187"/>
      <c r="Z382" s="187"/>
      <c r="AA382" s="187"/>
      <c r="AB382" s="187"/>
      <c r="AC382" s="187"/>
      <c r="AD382" s="187"/>
      <c r="AE382" s="187"/>
      <c r="AT382" s="180" t="s">
        <v>150</v>
      </c>
      <c r="AU382" s="180" t="s">
        <v>84</v>
      </c>
    </row>
    <row r="383" spans="1:65" s="277" customFormat="1">
      <c r="B383" s="278"/>
      <c r="D383" s="279" t="s">
        <v>152</v>
      </c>
      <c r="E383" s="280" t="s">
        <v>3</v>
      </c>
      <c r="F383" s="281" t="s">
        <v>195</v>
      </c>
      <c r="H383" s="282">
        <v>81.3</v>
      </c>
      <c r="I383" s="87"/>
      <c r="L383" s="278"/>
      <c r="M383" s="283"/>
      <c r="N383" s="284"/>
      <c r="O383" s="284"/>
      <c r="P383" s="284"/>
      <c r="Q383" s="284"/>
      <c r="R383" s="284"/>
      <c r="S383" s="284"/>
      <c r="T383" s="285"/>
      <c r="AT383" s="280" t="s">
        <v>152</v>
      </c>
      <c r="AU383" s="280" t="s">
        <v>84</v>
      </c>
      <c r="AV383" s="277" t="s">
        <v>84</v>
      </c>
      <c r="AW383" s="277" t="s">
        <v>36</v>
      </c>
      <c r="AX383" s="277" t="s">
        <v>82</v>
      </c>
      <c r="AY383" s="280" t="s">
        <v>141</v>
      </c>
    </row>
    <row r="384" spans="1:65" s="190" customFormat="1" ht="16.5" customHeight="1">
      <c r="A384" s="187"/>
      <c r="B384" s="188"/>
      <c r="C384" s="301" t="s">
        <v>591</v>
      </c>
      <c r="D384" s="301" t="s">
        <v>210</v>
      </c>
      <c r="E384" s="302" t="s">
        <v>592</v>
      </c>
      <c r="F384" s="303" t="s">
        <v>593</v>
      </c>
      <c r="G384" s="304" t="s">
        <v>199</v>
      </c>
      <c r="H384" s="305">
        <v>2.4E-2</v>
      </c>
      <c r="I384" s="90"/>
      <c r="J384" s="306">
        <f>ROUND(I384*H384,2)</f>
        <v>0</v>
      </c>
      <c r="K384" s="303" t="s">
        <v>147</v>
      </c>
      <c r="L384" s="307"/>
      <c r="M384" s="308" t="s">
        <v>3</v>
      </c>
      <c r="N384" s="309" t="s">
        <v>46</v>
      </c>
      <c r="O384" s="267"/>
      <c r="P384" s="268">
        <f>O384*H384</f>
        <v>0</v>
      </c>
      <c r="Q384" s="268">
        <v>1</v>
      </c>
      <c r="R384" s="268">
        <f>Q384*H384</f>
        <v>2.4E-2</v>
      </c>
      <c r="S384" s="268">
        <v>0</v>
      </c>
      <c r="T384" s="269">
        <f>S384*H384</f>
        <v>0</v>
      </c>
      <c r="U384" s="187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/>
      <c r="AR384" s="270" t="s">
        <v>354</v>
      </c>
      <c r="AT384" s="270" t="s">
        <v>210</v>
      </c>
      <c r="AU384" s="270" t="s">
        <v>84</v>
      </c>
      <c r="AY384" s="180" t="s">
        <v>141</v>
      </c>
      <c r="BE384" s="271">
        <f>IF(N384="základní",J384,0)</f>
        <v>0</v>
      </c>
      <c r="BF384" s="271">
        <f>IF(N384="snížená",J384,0)</f>
        <v>0</v>
      </c>
      <c r="BG384" s="271">
        <f>IF(N384="zákl. přenesená",J384,0)</f>
        <v>0</v>
      </c>
      <c r="BH384" s="271">
        <f>IF(N384="sníž. přenesená",J384,0)</f>
        <v>0</v>
      </c>
      <c r="BI384" s="271">
        <f>IF(N384="nulová",J384,0)</f>
        <v>0</v>
      </c>
      <c r="BJ384" s="180" t="s">
        <v>82</v>
      </c>
      <c r="BK384" s="271">
        <f>ROUND(I384*H384,2)</f>
        <v>0</v>
      </c>
      <c r="BL384" s="180" t="s">
        <v>262</v>
      </c>
      <c r="BM384" s="270" t="s">
        <v>594</v>
      </c>
    </row>
    <row r="385" spans="1:65" s="277" customFormat="1">
      <c r="B385" s="278"/>
      <c r="D385" s="279" t="s">
        <v>152</v>
      </c>
      <c r="F385" s="281" t="s">
        <v>595</v>
      </c>
      <c r="H385" s="282">
        <v>2.4E-2</v>
      </c>
      <c r="I385" s="87"/>
      <c r="L385" s="278"/>
      <c r="M385" s="283"/>
      <c r="N385" s="284"/>
      <c r="O385" s="284"/>
      <c r="P385" s="284"/>
      <c r="Q385" s="284"/>
      <c r="R385" s="284"/>
      <c r="S385" s="284"/>
      <c r="T385" s="285"/>
      <c r="AT385" s="280" t="s">
        <v>152</v>
      </c>
      <c r="AU385" s="280" t="s">
        <v>84</v>
      </c>
      <c r="AV385" s="277" t="s">
        <v>84</v>
      </c>
      <c r="AW385" s="277" t="s">
        <v>4</v>
      </c>
      <c r="AX385" s="277" t="s">
        <v>82</v>
      </c>
      <c r="AY385" s="280" t="s">
        <v>141</v>
      </c>
    </row>
    <row r="386" spans="1:65" s="190" customFormat="1" ht="21.75" customHeight="1">
      <c r="A386" s="187"/>
      <c r="B386" s="188"/>
      <c r="C386" s="259" t="s">
        <v>596</v>
      </c>
      <c r="D386" s="259" t="s">
        <v>143</v>
      </c>
      <c r="E386" s="260" t="s">
        <v>597</v>
      </c>
      <c r="F386" s="261" t="s">
        <v>598</v>
      </c>
      <c r="G386" s="262" t="s">
        <v>191</v>
      </c>
      <c r="H386" s="263">
        <v>38.776000000000003</v>
      </c>
      <c r="I386" s="85"/>
      <c r="J386" s="264">
        <f>ROUND(I386*H386,2)</f>
        <v>0</v>
      </c>
      <c r="K386" s="261" t="s">
        <v>147</v>
      </c>
      <c r="L386" s="188"/>
      <c r="M386" s="265" t="s">
        <v>3</v>
      </c>
      <c r="N386" s="266" t="s">
        <v>46</v>
      </c>
      <c r="O386" s="267"/>
      <c r="P386" s="268">
        <f>O386*H386</f>
        <v>0</v>
      </c>
      <c r="Q386" s="268">
        <v>0</v>
      </c>
      <c r="R386" s="268">
        <f>Q386*H386</f>
        <v>0</v>
      </c>
      <c r="S386" s="268">
        <v>0</v>
      </c>
      <c r="T386" s="269">
        <f>S386*H386</f>
        <v>0</v>
      </c>
      <c r="U386" s="187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/>
      <c r="AR386" s="270" t="s">
        <v>262</v>
      </c>
      <c r="AT386" s="270" t="s">
        <v>143</v>
      </c>
      <c r="AU386" s="270" t="s">
        <v>84</v>
      </c>
      <c r="AY386" s="180" t="s">
        <v>141</v>
      </c>
      <c r="BE386" s="271">
        <f>IF(N386="základní",J386,0)</f>
        <v>0</v>
      </c>
      <c r="BF386" s="271">
        <f>IF(N386="snížená",J386,0)</f>
        <v>0</v>
      </c>
      <c r="BG386" s="271">
        <f>IF(N386="zákl. přenesená",J386,0)</f>
        <v>0</v>
      </c>
      <c r="BH386" s="271">
        <f>IF(N386="sníž. přenesená",J386,0)</f>
        <v>0</v>
      </c>
      <c r="BI386" s="271">
        <f>IF(N386="nulová",J386,0)</f>
        <v>0</v>
      </c>
      <c r="BJ386" s="180" t="s">
        <v>82</v>
      </c>
      <c r="BK386" s="271">
        <f>ROUND(I386*H386,2)</f>
        <v>0</v>
      </c>
      <c r="BL386" s="180" t="s">
        <v>262</v>
      </c>
      <c r="BM386" s="270" t="s">
        <v>599</v>
      </c>
    </row>
    <row r="387" spans="1:65" s="190" customFormat="1">
      <c r="A387" s="187"/>
      <c r="B387" s="188"/>
      <c r="C387" s="187"/>
      <c r="D387" s="272" t="s">
        <v>150</v>
      </c>
      <c r="E387" s="187"/>
      <c r="F387" s="273" t="s">
        <v>600</v>
      </c>
      <c r="G387" s="187"/>
      <c r="H387" s="187"/>
      <c r="I387" s="86"/>
      <c r="J387" s="187"/>
      <c r="K387" s="187"/>
      <c r="L387" s="188"/>
      <c r="M387" s="274"/>
      <c r="N387" s="275"/>
      <c r="O387" s="267"/>
      <c r="P387" s="267"/>
      <c r="Q387" s="267"/>
      <c r="R387" s="267"/>
      <c r="S387" s="267"/>
      <c r="T387" s="276"/>
      <c r="U387" s="187"/>
      <c r="V387" s="187"/>
      <c r="W387" s="187"/>
      <c r="X387" s="187"/>
      <c r="Y387" s="187"/>
      <c r="Z387" s="187"/>
      <c r="AA387" s="187"/>
      <c r="AB387" s="187"/>
      <c r="AC387" s="187"/>
      <c r="AD387" s="187"/>
      <c r="AE387" s="187"/>
      <c r="AT387" s="180" t="s">
        <v>150</v>
      </c>
      <c r="AU387" s="180" t="s">
        <v>84</v>
      </c>
    </row>
    <row r="388" spans="1:65" s="277" customFormat="1">
      <c r="B388" s="278"/>
      <c r="D388" s="279" t="s">
        <v>152</v>
      </c>
      <c r="E388" s="280" t="s">
        <v>3</v>
      </c>
      <c r="F388" s="281" t="s">
        <v>261</v>
      </c>
      <c r="H388" s="282">
        <v>18.503</v>
      </c>
      <c r="I388" s="87"/>
      <c r="L388" s="278"/>
      <c r="M388" s="283"/>
      <c r="N388" s="284"/>
      <c r="O388" s="284"/>
      <c r="P388" s="284"/>
      <c r="Q388" s="284"/>
      <c r="R388" s="284"/>
      <c r="S388" s="284"/>
      <c r="T388" s="285"/>
      <c r="AT388" s="280" t="s">
        <v>152</v>
      </c>
      <c r="AU388" s="280" t="s">
        <v>84</v>
      </c>
      <c r="AV388" s="277" t="s">
        <v>84</v>
      </c>
      <c r="AW388" s="277" t="s">
        <v>36</v>
      </c>
      <c r="AX388" s="277" t="s">
        <v>75</v>
      </c>
      <c r="AY388" s="280" t="s">
        <v>141</v>
      </c>
    </row>
    <row r="389" spans="1:65" s="277" customFormat="1">
      <c r="B389" s="278"/>
      <c r="D389" s="279" t="s">
        <v>152</v>
      </c>
      <c r="E389" s="280" t="s">
        <v>3</v>
      </c>
      <c r="F389" s="281" t="s">
        <v>267</v>
      </c>
      <c r="H389" s="282">
        <v>20.273</v>
      </c>
      <c r="I389" s="87"/>
      <c r="L389" s="278"/>
      <c r="M389" s="283"/>
      <c r="N389" s="284"/>
      <c r="O389" s="284"/>
      <c r="P389" s="284"/>
      <c r="Q389" s="284"/>
      <c r="R389" s="284"/>
      <c r="S389" s="284"/>
      <c r="T389" s="285"/>
      <c r="AT389" s="280" t="s">
        <v>152</v>
      </c>
      <c r="AU389" s="280" t="s">
        <v>84</v>
      </c>
      <c r="AV389" s="277" t="s">
        <v>84</v>
      </c>
      <c r="AW389" s="277" t="s">
        <v>36</v>
      </c>
      <c r="AX389" s="277" t="s">
        <v>75</v>
      </c>
      <c r="AY389" s="280" t="s">
        <v>141</v>
      </c>
    </row>
    <row r="390" spans="1:65" s="286" customFormat="1">
      <c r="B390" s="287"/>
      <c r="D390" s="279" t="s">
        <v>152</v>
      </c>
      <c r="E390" s="288" t="s">
        <v>3</v>
      </c>
      <c r="F390" s="289" t="s">
        <v>156</v>
      </c>
      <c r="H390" s="290">
        <v>38.775999999999996</v>
      </c>
      <c r="I390" s="88"/>
      <c r="L390" s="287"/>
      <c r="M390" s="291"/>
      <c r="N390" s="292"/>
      <c r="O390" s="292"/>
      <c r="P390" s="292"/>
      <c r="Q390" s="292"/>
      <c r="R390" s="292"/>
      <c r="S390" s="292"/>
      <c r="T390" s="293"/>
      <c r="AT390" s="288" t="s">
        <v>152</v>
      </c>
      <c r="AU390" s="288" t="s">
        <v>84</v>
      </c>
      <c r="AV390" s="286" t="s">
        <v>148</v>
      </c>
      <c r="AW390" s="286" t="s">
        <v>36</v>
      </c>
      <c r="AX390" s="286" t="s">
        <v>82</v>
      </c>
      <c r="AY390" s="288" t="s">
        <v>141</v>
      </c>
    </row>
    <row r="391" spans="1:65" s="190" customFormat="1" ht="16.5" customHeight="1">
      <c r="A391" s="187"/>
      <c r="B391" s="188"/>
      <c r="C391" s="301" t="s">
        <v>601</v>
      </c>
      <c r="D391" s="301" t="s">
        <v>210</v>
      </c>
      <c r="E391" s="302" t="s">
        <v>592</v>
      </c>
      <c r="F391" s="303" t="s">
        <v>593</v>
      </c>
      <c r="G391" s="304" t="s">
        <v>199</v>
      </c>
      <c r="H391" s="305">
        <v>1.2999999999999999E-2</v>
      </c>
      <c r="I391" s="90"/>
      <c r="J391" s="306">
        <f>ROUND(I391*H391,2)</f>
        <v>0</v>
      </c>
      <c r="K391" s="303" t="s">
        <v>147</v>
      </c>
      <c r="L391" s="307"/>
      <c r="M391" s="308" t="s">
        <v>3</v>
      </c>
      <c r="N391" s="309" t="s">
        <v>46</v>
      </c>
      <c r="O391" s="267"/>
      <c r="P391" s="268">
        <f>O391*H391</f>
        <v>0</v>
      </c>
      <c r="Q391" s="268">
        <v>1</v>
      </c>
      <c r="R391" s="268">
        <f>Q391*H391</f>
        <v>1.2999999999999999E-2</v>
      </c>
      <c r="S391" s="268">
        <v>0</v>
      </c>
      <c r="T391" s="269">
        <f>S391*H391</f>
        <v>0</v>
      </c>
      <c r="U391" s="187"/>
      <c r="V391" s="187"/>
      <c r="W391" s="187"/>
      <c r="X391" s="187"/>
      <c r="Y391" s="187"/>
      <c r="Z391" s="187"/>
      <c r="AA391" s="187"/>
      <c r="AB391" s="187"/>
      <c r="AC391" s="187"/>
      <c r="AD391" s="187"/>
      <c r="AE391" s="187"/>
      <c r="AR391" s="270" t="s">
        <v>354</v>
      </c>
      <c r="AT391" s="270" t="s">
        <v>210</v>
      </c>
      <c r="AU391" s="270" t="s">
        <v>84</v>
      </c>
      <c r="AY391" s="180" t="s">
        <v>141</v>
      </c>
      <c r="BE391" s="271">
        <f>IF(N391="základní",J391,0)</f>
        <v>0</v>
      </c>
      <c r="BF391" s="271">
        <f>IF(N391="snížená",J391,0)</f>
        <v>0</v>
      </c>
      <c r="BG391" s="271">
        <f>IF(N391="zákl. přenesená",J391,0)</f>
        <v>0</v>
      </c>
      <c r="BH391" s="271">
        <f>IF(N391="sníž. přenesená",J391,0)</f>
        <v>0</v>
      </c>
      <c r="BI391" s="271">
        <f>IF(N391="nulová",J391,0)</f>
        <v>0</v>
      </c>
      <c r="BJ391" s="180" t="s">
        <v>82</v>
      </c>
      <c r="BK391" s="271">
        <f>ROUND(I391*H391,2)</f>
        <v>0</v>
      </c>
      <c r="BL391" s="180" t="s">
        <v>262</v>
      </c>
      <c r="BM391" s="270" t="s">
        <v>602</v>
      </c>
    </row>
    <row r="392" spans="1:65" s="277" customFormat="1">
      <c r="B392" s="278"/>
      <c r="D392" s="279" t="s">
        <v>152</v>
      </c>
      <c r="F392" s="281" t="s">
        <v>603</v>
      </c>
      <c r="H392" s="282">
        <v>1.2999999999999999E-2</v>
      </c>
      <c r="I392" s="87"/>
      <c r="L392" s="278"/>
      <c r="M392" s="283"/>
      <c r="N392" s="284"/>
      <c r="O392" s="284"/>
      <c r="P392" s="284"/>
      <c r="Q392" s="284"/>
      <c r="R392" s="284"/>
      <c r="S392" s="284"/>
      <c r="T392" s="285"/>
      <c r="AT392" s="280" t="s">
        <v>152</v>
      </c>
      <c r="AU392" s="280" t="s">
        <v>84</v>
      </c>
      <c r="AV392" s="277" t="s">
        <v>84</v>
      </c>
      <c r="AW392" s="277" t="s">
        <v>4</v>
      </c>
      <c r="AX392" s="277" t="s">
        <v>82</v>
      </c>
      <c r="AY392" s="280" t="s">
        <v>141</v>
      </c>
    </row>
    <row r="393" spans="1:65" s="190" customFormat="1" ht="21.75" customHeight="1">
      <c r="A393" s="187"/>
      <c r="B393" s="188"/>
      <c r="C393" s="259" t="s">
        <v>604</v>
      </c>
      <c r="D393" s="259" t="s">
        <v>143</v>
      </c>
      <c r="E393" s="260" t="s">
        <v>605</v>
      </c>
      <c r="F393" s="261" t="s">
        <v>606</v>
      </c>
      <c r="G393" s="262" t="s">
        <v>191</v>
      </c>
      <c r="H393" s="263">
        <v>8.173</v>
      </c>
      <c r="I393" s="85"/>
      <c r="J393" s="264">
        <f>ROUND(I393*H393,2)</f>
        <v>0</v>
      </c>
      <c r="K393" s="261" t="s">
        <v>147</v>
      </c>
      <c r="L393" s="188"/>
      <c r="M393" s="265" t="s">
        <v>3</v>
      </c>
      <c r="N393" s="266" t="s">
        <v>46</v>
      </c>
      <c r="O393" s="267"/>
      <c r="P393" s="268">
        <f>O393*H393</f>
        <v>0</v>
      </c>
      <c r="Q393" s="268">
        <v>0</v>
      </c>
      <c r="R393" s="268">
        <f>Q393*H393</f>
        <v>0</v>
      </c>
      <c r="S393" s="268">
        <v>0</v>
      </c>
      <c r="T393" s="269">
        <f>S393*H393</f>
        <v>0</v>
      </c>
      <c r="U393" s="187"/>
      <c r="V393" s="187"/>
      <c r="W393" s="187"/>
      <c r="X393" s="187"/>
      <c r="Y393" s="187"/>
      <c r="Z393" s="187"/>
      <c r="AA393" s="187"/>
      <c r="AB393" s="187"/>
      <c r="AC393" s="187"/>
      <c r="AD393" s="187"/>
      <c r="AE393" s="187"/>
      <c r="AR393" s="270" t="s">
        <v>262</v>
      </c>
      <c r="AT393" s="270" t="s">
        <v>143</v>
      </c>
      <c r="AU393" s="270" t="s">
        <v>84</v>
      </c>
      <c r="AY393" s="180" t="s">
        <v>141</v>
      </c>
      <c r="BE393" s="271">
        <f>IF(N393="základní",J393,0)</f>
        <v>0</v>
      </c>
      <c r="BF393" s="271">
        <f>IF(N393="snížená",J393,0)</f>
        <v>0</v>
      </c>
      <c r="BG393" s="271">
        <f>IF(N393="zákl. přenesená",J393,0)</f>
        <v>0</v>
      </c>
      <c r="BH393" s="271">
        <f>IF(N393="sníž. přenesená",J393,0)</f>
        <v>0</v>
      </c>
      <c r="BI393" s="271">
        <f>IF(N393="nulová",J393,0)</f>
        <v>0</v>
      </c>
      <c r="BJ393" s="180" t="s">
        <v>82</v>
      </c>
      <c r="BK393" s="271">
        <f>ROUND(I393*H393,2)</f>
        <v>0</v>
      </c>
      <c r="BL393" s="180" t="s">
        <v>262</v>
      </c>
      <c r="BM393" s="270" t="s">
        <v>607</v>
      </c>
    </row>
    <row r="394" spans="1:65" s="190" customFormat="1">
      <c r="A394" s="187"/>
      <c r="B394" s="188"/>
      <c r="C394" s="187"/>
      <c r="D394" s="272" t="s">
        <v>150</v>
      </c>
      <c r="E394" s="187"/>
      <c r="F394" s="273" t="s">
        <v>608</v>
      </c>
      <c r="G394" s="187"/>
      <c r="H394" s="187"/>
      <c r="I394" s="86"/>
      <c r="J394" s="187"/>
      <c r="K394" s="187"/>
      <c r="L394" s="188"/>
      <c r="M394" s="274"/>
      <c r="N394" s="275"/>
      <c r="O394" s="267"/>
      <c r="P394" s="267"/>
      <c r="Q394" s="267"/>
      <c r="R394" s="267"/>
      <c r="S394" s="267"/>
      <c r="T394" s="276"/>
      <c r="U394" s="187"/>
      <c r="V394" s="187"/>
      <c r="W394" s="187"/>
      <c r="X394" s="187"/>
      <c r="Y394" s="187"/>
      <c r="Z394" s="187"/>
      <c r="AA394" s="187"/>
      <c r="AB394" s="187"/>
      <c r="AC394" s="187"/>
      <c r="AD394" s="187"/>
      <c r="AE394" s="187"/>
      <c r="AT394" s="180" t="s">
        <v>150</v>
      </c>
      <c r="AU394" s="180" t="s">
        <v>84</v>
      </c>
    </row>
    <row r="395" spans="1:65" s="277" customFormat="1">
      <c r="B395" s="278"/>
      <c r="D395" s="279" t="s">
        <v>152</v>
      </c>
      <c r="E395" s="280" t="s">
        <v>3</v>
      </c>
      <c r="F395" s="281" t="s">
        <v>609</v>
      </c>
      <c r="H395" s="282">
        <v>8.173</v>
      </c>
      <c r="I395" s="87"/>
      <c r="L395" s="278"/>
      <c r="M395" s="283"/>
      <c r="N395" s="284"/>
      <c r="O395" s="284"/>
      <c r="P395" s="284"/>
      <c r="Q395" s="284"/>
      <c r="R395" s="284"/>
      <c r="S395" s="284"/>
      <c r="T395" s="285"/>
      <c r="AT395" s="280" t="s">
        <v>152</v>
      </c>
      <c r="AU395" s="280" t="s">
        <v>84</v>
      </c>
      <c r="AV395" s="277" t="s">
        <v>84</v>
      </c>
      <c r="AW395" s="277" t="s">
        <v>36</v>
      </c>
      <c r="AX395" s="277" t="s">
        <v>82</v>
      </c>
      <c r="AY395" s="280" t="s">
        <v>141</v>
      </c>
    </row>
    <row r="396" spans="1:65" s="190" customFormat="1" ht="16.5" customHeight="1">
      <c r="A396" s="187"/>
      <c r="B396" s="188"/>
      <c r="C396" s="301" t="s">
        <v>610</v>
      </c>
      <c r="D396" s="301" t="s">
        <v>210</v>
      </c>
      <c r="E396" s="302" t="s">
        <v>611</v>
      </c>
      <c r="F396" s="303" t="s">
        <v>612</v>
      </c>
      <c r="G396" s="304" t="s">
        <v>199</v>
      </c>
      <c r="H396" s="305">
        <v>3.0000000000000001E-3</v>
      </c>
      <c r="I396" s="90"/>
      <c r="J396" s="306">
        <f>ROUND(I396*H396,2)</f>
        <v>0</v>
      </c>
      <c r="K396" s="303" t="s">
        <v>147</v>
      </c>
      <c r="L396" s="307"/>
      <c r="M396" s="308" t="s">
        <v>3</v>
      </c>
      <c r="N396" s="309" t="s">
        <v>46</v>
      </c>
      <c r="O396" s="267"/>
      <c r="P396" s="268">
        <f>O396*H396</f>
        <v>0</v>
      </c>
      <c r="Q396" s="268">
        <v>1</v>
      </c>
      <c r="R396" s="268">
        <f>Q396*H396</f>
        <v>3.0000000000000001E-3</v>
      </c>
      <c r="S396" s="268">
        <v>0</v>
      </c>
      <c r="T396" s="269">
        <f>S396*H396</f>
        <v>0</v>
      </c>
      <c r="U396" s="187"/>
      <c r="V396" s="187"/>
      <c r="W396" s="187"/>
      <c r="X396" s="187"/>
      <c r="Y396" s="187"/>
      <c r="Z396" s="187"/>
      <c r="AA396" s="187"/>
      <c r="AB396" s="187"/>
      <c r="AC396" s="187"/>
      <c r="AD396" s="187"/>
      <c r="AE396" s="187"/>
      <c r="AR396" s="270" t="s">
        <v>354</v>
      </c>
      <c r="AT396" s="270" t="s">
        <v>210</v>
      </c>
      <c r="AU396" s="270" t="s">
        <v>84</v>
      </c>
      <c r="AY396" s="180" t="s">
        <v>141</v>
      </c>
      <c r="BE396" s="271">
        <f>IF(N396="základní",J396,0)</f>
        <v>0</v>
      </c>
      <c r="BF396" s="271">
        <f>IF(N396="snížená",J396,0)</f>
        <v>0</v>
      </c>
      <c r="BG396" s="271">
        <f>IF(N396="zákl. přenesená",J396,0)</f>
        <v>0</v>
      </c>
      <c r="BH396" s="271">
        <f>IF(N396="sníž. přenesená",J396,0)</f>
        <v>0</v>
      </c>
      <c r="BI396" s="271">
        <f>IF(N396="nulová",J396,0)</f>
        <v>0</v>
      </c>
      <c r="BJ396" s="180" t="s">
        <v>82</v>
      </c>
      <c r="BK396" s="271">
        <f>ROUND(I396*H396,2)</f>
        <v>0</v>
      </c>
      <c r="BL396" s="180" t="s">
        <v>262</v>
      </c>
      <c r="BM396" s="270" t="s">
        <v>613</v>
      </c>
    </row>
    <row r="397" spans="1:65" s="277" customFormat="1">
      <c r="B397" s="278"/>
      <c r="D397" s="279" t="s">
        <v>152</v>
      </c>
      <c r="F397" s="281" t="s">
        <v>614</v>
      </c>
      <c r="H397" s="282">
        <v>3.0000000000000001E-3</v>
      </c>
      <c r="I397" s="87"/>
      <c r="L397" s="278"/>
      <c r="M397" s="283"/>
      <c r="N397" s="284"/>
      <c r="O397" s="284"/>
      <c r="P397" s="284"/>
      <c r="Q397" s="284"/>
      <c r="R397" s="284"/>
      <c r="S397" s="284"/>
      <c r="T397" s="285"/>
      <c r="AT397" s="280" t="s">
        <v>152</v>
      </c>
      <c r="AU397" s="280" t="s">
        <v>84</v>
      </c>
      <c r="AV397" s="277" t="s">
        <v>84</v>
      </c>
      <c r="AW397" s="277" t="s">
        <v>4</v>
      </c>
      <c r="AX397" s="277" t="s">
        <v>82</v>
      </c>
      <c r="AY397" s="280" t="s">
        <v>141</v>
      </c>
    </row>
    <row r="398" spans="1:65" s="190" customFormat="1" ht="16.5" customHeight="1">
      <c r="A398" s="187"/>
      <c r="B398" s="188"/>
      <c r="C398" s="259" t="s">
        <v>615</v>
      </c>
      <c r="D398" s="259" t="s">
        <v>143</v>
      </c>
      <c r="E398" s="260" t="s">
        <v>616</v>
      </c>
      <c r="F398" s="261" t="s">
        <v>617</v>
      </c>
      <c r="G398" s="262" t="s">
        <v>191</v>
      </c>
      <c r="H398" s="263">
        <v>81.3</v>
      </c>
      <c r="I398" s="85"/>
      <c r="J398" s="264">
        <f>ROUND(I398*H398,2)</f>
        <v>0</v>
      </c>
      <c r="K398" s="261" t="s">
        <v>147</v>
      </c>
      <c r="L398" s="188"/>
      <c r="M398" s="265" t="s">
        <v>3</v>
      </c>
      <c r="N398" s="266" t="s">
        <v>46</v>
      </c>
      <c r="O398" s="267"/>
      <c r="P398" s="268">
        <f>O398*H398</f>
        <v>0</v>
      </c>
      <c r="Q398" s="268">
        <v>3.9825E-4</v>
      </c>
      <c r="R398" s="268">
        <f>Q398*H398</f>
        <v>3.2377724999999996E-2</v>
      </c>
      <c r="S398" s="268">
        <v>0</v>
      </c>
      <c r="T398" s="269">
        <f>S398*H398</f>
        <v>0</v>
      </c>
      <c r="U398" s="187"/>
      <c r="V398" s="187"/>
      <c r="W398" s="187"/>
      <c r="X398" s="187"/>
      <c r="Y398" s="187"/>
      <c r="Z398" s="187"/>
      <c r="AA398" s="187"/>
      <c r="AB398" s="187"/>
      <c r="AC398" s="187"/>
      <c r="AD398" s="187"/>
      <c r="AE398" s="187"/>
      <c r="AR398" s="270" t="s">
        <v>262</v>
      </c>
      <c r="AT398" s="270" t="s">
        <v>143</v>
      </c>
      <c r="AU398" s="270" t="s">
        <v>84</v>
      </c>
      <c r="AY398" s="180" t="s">
        <v>141</v>
      </c>
      <c r="BE398" s="271">
        <f>IF(N398="základní",J398,0)</f>
        <v>0</v>
      </c>
      <c r="BF398" s="271">
        <f>IF(N398="snížená",J398,0)</f>
        <v>0</v>
      </c>
      <c r="BG398" s="271">
        <f>IF(N398="zákl. přenesená",J398,0)</f>
        <v>0</v>
      </c>
      <c r="BH398" s="271">
        <f>IF(N398="sníž. přenesená",J398,0)</f>
        <v>0</v>
      </c>
      <c r="BI398" s="271">
        <f>IF(N398="nulová",J398,0)</f>
        <v>0</v>
      </c>
      <c r="BJ398" s="180" t="s">
        <v>82</v>
      </c>
      <c r="BK398" s="271">
        <f>ROUND(I398*H398,2)</f>
        <v>0</v>
      </c>
      <c r="BL398" s="180" t="s">
        <v>262</v>
      </c>
      <c r="BM398" s="270" t="s">
        <v>618</v>
      </c>
    </row>
    <row r="399" spans="1:65" s="190" customFormat="1">
      <c r="A399" s="187"/>
      <c r="B399" s="188"/>
      <c r="C399" s="187"/>
      <c r="D399" s="272" t="s">
        <v>150</v>
      </c>
      <c r="E399" s="187"/>
      <c r="F399" s="273" t="s">
        <v>619</v>
      </c>
      <c r="G399" s="187"/>
      <c r="H399" s="187"/>
      <c r="I399" s="86"/>
      <c r="J399" s="187"/>
      <c r="K399" s="187"/>
      <c r="L399" s="188"/>
      <c r="M399" s="274"/>
      <c r="N399" s="275"/>
      <c r="O399" s="267"/>
      <c r="P399" s="267"/>
      <c r="Q399" s="267"/>
      <c r="R399" s="267"/>
      <c r="S399" s="267"/>
      <c r="T399" s="276"/>
      <c r="U399" s="187"/>
      <c r="V399" s="187"/>
      <c r="W399" s="187"/>
      <c r="X399" s="187"/>
      <c r="Y399" s="187"/>
      <c r="Z399" s="187"/>
      <c r="AA399" s="187"/>
      <c r="AB399" s="187"/>
      <c r="AC399" s="187"/>
      <c r="AD399" s="187"/>
      <c r="AE399" s="187"/>
      <c r="AT399" s="180" t="s">
        <v>150</v>
      </c>
      <c r="AU399" s="180" t="s">
        <v>84</v>
      </c>
    </row>
    <row r="400" spans="1:65" s="277" customFormat="1">
      <c r="B400" s="278"/>
      <c r="D400" s="279" t="s">
        <v>152</v>
      </c>
      <c r="E400" s="280" t="s">
        <v>3</v>
      </c>
      <c r="F400" s="281" t="s">
        <v>195</v>
      </c>
      <c r="H400" s="282">
        <v>81.3</v>
      </c>
      <c r="I400" s="87"/>
      <c r="L400" s="278"/>
      <c r="M400" s="283"/>
      <c r="N400" s="284"/>
      <c r="O400" s="284"/>
      <c r="P400" s="284"/>
      <c r="Q400" s="284"/>
      <c r="R400" s="284"/>
      <c r="S400" s="284"/>
      <c r="T400" s="285"/>
      <c r="AT400" s="280" t="s">
        <v>152</v>
      </c>
      <c r="AU400" s="280" t="s">
        <v>84</v>
      </c>
      <c r="AV400" s="277" t="s">
        <v>84</v>
      </c>
      <c r="AW400" s="277" t="s">
        <v>36</v>
      </c>
      <c r="AX400" s="277" t="s">
        <v>82</v>
      </c>
      <c r="AY400" s="280" t="s">
        <v>141</v>
      </c>
    </row>
    <row r="401" spans="1:65" s="190" customFormat="1" ht="24.2" customHeight="1">
      <c r="A401" s="187"/>
      <c r="B401" s="188"/>
      <c r="C401" s="301" t="s">
        <v>620</v>
      </c>
      <c r="D401" s="301" t="s">
        <v>210</v>
      </c>
      <c r="E401" s="302" t="s">
        <v>621</v>
      </c>
      <c r="F401" s="303" t="s">
        <v>622</v>
      </c>
      <c r="G401" s="304" t="s">
        <v>191</v>
      </c>
      <c r="H401" s="305">
        <v>94.754999999999995</v>
      </c>
      <c r="I401" s="90"/>
      <c r="J401" s="306">
        <f>ROUND(I401*H401,2)</f>
        <v>0</v>
      </c>
      <c r="K401" s="303" t="s">
        <v>147</v>
      </c>
      <c r="L401" s="307"/>
      <c r="M401" s="308" t="s">
        <v>3</v>
      </c>
      <c r="N401" s="309" t="s">
        <v>46</v>
      </c>
      <c r="O401" s="267"/>
      <c r="P401" s="268">
        <f>O401*H401</f>
        <v>0</v>
      </c>
      <c r="Q401" s="268">
        <v>5.4000000000000003E-3</v>
      </c>
      <c r="R401" s="268">
        <f>Q401*H401</f>
        <v>0.51167700000000005</v>
      </c>
      <c r="S401" s="268">
        <v>0</v>
      </c>
      <c r="T401" s="269">
        <f>S401*H401</f>
        <v>0</v>
      </c>
      <c r="U401" s="187"/>
      <c r="V401" s="187"/>
      <c r="W401" s="187"/>
      <c r="X401" s="187"/>
      <c r="Y401" s="187"/>
      <c r="Z401" s="187"/>
      <c r="AA401" s="187"/>
      <c r="AB401" s="187"/>
      <c r="AC401" s="187"/>
      <c r="AD401" s="187"/>
      <c r="AE401" s="187"/>
      <c r="AR401" s="270" t="s">
        <v>354</v>
      </c>
      <c r="AT401" s="270" t="s">
        <v>210</v>
      </c>
      <c r="AU401" s="270" t="s">
        <v>84</v>
      </c>
      <c r="AY401" s="180" t="s">
        <v>141</v>
      </c>
      <c r="BE401" s="271">
        <f>IF(N401="základní",J401,0)</f>
        <v>0</v>
      </c>
      <c r="BF401" s="271">
        <f>IF(N401="snížená",J401,0)</f>
        <v>0</v>
      </c>
      <c r="BG401" s="271">
        <f>IF(N401="zákl. přenesená",J401,0)</f>
        <v>0</v>
      </c>
      <c r="BH401" s="271">
        <f>IF(N401="sníž. přenesená",J401,0)</f>
        <v>0</v>
      </c>
      <c r="BI401" s="271">
        <f>IF(N401="nulová",J401,0)</f>
        <v>0</v>
      </c>
      <c r="BJ401" s="180" t="s">
        <v>82</v>
      </c>
      <c r="BK401" s="271">
        <f>ROUND(I401*H401,2)</f>
        <v>0</v>
      </c>
      <c r="BL401" s="180" t="s">
        <v>262</v>
      </c>
      <c r="BM401" s="270" t="s">
        <v>623</v>
      </c>
    </row>
    <row r="402" spans="1:65" s="277" customFormat="1">
      <c r="B402" s="278"/>
      <c r="D402" s="279" t="s">
        <v>152</v>
      </c>
      <c r="F402" s="281" t="s">
        <v>624</v>
      </c>
      <c r="H402" s="282">
        <v>94.754999999999995</v>
      </c>
      <c r="I402" s="87"/>
      <c r="L402" s="278"/>
      <c r="M402" s="283"/>
      <c r="N402" s="284"/>
      <c r="O402" s="284"/>
      <c r="P402" s="284"/>
      <c r="Q402" s="284"/>
      <c r="R402" s="284"/>
      <c r="S402" s="284"/>
      <c r="T402" s="285"/>
      <c r="AT402" s="280" t="s">
        <v>152</v>
      </c>
      <c r="AU402" s="280" t="s">
        <v>84</v>
      </c>
      <c r="AV402" s="277" t="s">
        <v>84</v>
      </c>
      <c r="AW402" s="277" t="s">
        <v>4</v>
      </c>
      <c r="AX402" s="277" t="s">
        <v>82</v>
      </c>
      <c r="AY402" s="280" t="s">
        <v>141</v>
      </c>
    </row>
    <row r="403" spans="1:65" s="190" customFormat="1" ht="16.5" customHeight="1">
      <c r="A403" s="187"/>
      <c r="B403" s="188"/>
      <c r="C403" s="259" t="s">
        <v>625</v>
      </c>
      <c r="D403" s="259" t="s">
        <v>143</v>
      </c>
      <c r="E403" s="260" t="s">
        <v>626</v>
      </c>
      <c r="F403" s="261" t="s">
        <v>627</v>
      </c>
      <c r="G403" s="262" t="s">
        <v>191</v>
      </c>
      <c r="H403" s="263">
        <v>38.776000000000003</v>
      </c>
      <c r="I403" s="85"/>
      <c r="J403" s="264">
        <f>ROUND(I403*H403,2)</f>
        <v>0</v>
      </c>
      <c r="K403" s="261" t="s">
        <v>147</v>
      </c>
      <c r="L403" s="188"/>
      <c r="M403" s="265" t="s">
        <v>3</v>
      </c>
      <c r="N403" s="266" t="s">
        <v>46</v>
      </c>
      <c r="O403" s="267"/>
      <c r="P403" s="268">
        <f>O403*H403</f>
        <v>0</v>
      </c>
      <c r="Q403" s="268">
        <v>3.9825E-4</v>
      </c>
      <c r="R403" s="268">
        <f>Q403*H403</f>
        <v>1.5442542000000002E-2</v>
      </c>
      <c r="S403" s="268">
        <v>0</v>
      </c>
      <c r="T403" s="269">
        <f>S403*H403</f>
        <v>0</v>
      </c>
      <c r="U403" s="187"/>
      <c r="V403" s="187"/>
      <c r="W403" s="187"/>
      <c r="X403" s="187"/>
      <c r="Y403" s="187"/>
      <c r="Z403" s="187"/>
      <c r="AA403" s="187"/>
      <c r="AB403" s="187"/>
      <c r="AC403" s="187"/>
      <c r="AD403" s="187"/>
      <c r="AE403" s="187"/>
      <c r="AR403" s="270" t="s">
        <v>262</v>
      </c>
      <c r="AT403" s="270" t="s">
        <v>143</v>
      </c>
      <c r="AU403" s="270" t="s">
        <v>84</v>
      </c>
      <c r="AY403" s="180" t="s">
        <v>141</v>
      </c>
      <c r="BE403" s="271">
        <f>IF(N403="základní",J403,0)</f>
        <v>0</v>
      </c>
      <c r="BF403" s="271">
        <f>IF(N403="snížená",J403,0)</f>
        <v>0</v>
      </c>
      <c r="BG403" s="271">
        <f>IF(N403="zákl. přenesená",J403,0)</f>
        <v>0</v>
      </c>
      <c r="BH403" s="271">
        <f>IF(N403="sníž. přenesená",J403,0)</f>
        <v>0</v>
      </c>
      <c r="BI403" s="271">
        <f>IF(N403="nulová",J403,0)</f>
        <v>0</v>
      </c>
      <c r="BJ403" s="180" t="s">
        <v>82</v>
      </c>
      <c r="BK403" s="271">
        <f>ROUND(I403*H403,2)</f>
        <v>0</v>
      </c>
      <c r="BL403" s="180" t="s">
        <v>262</v>
      </c>
      <c r="BM403" s="270" t="s">
        <v>628</v>
      </c>
    </row>
    <row r="404" spans="1:65" s="190" customFormat="1">
      <c r="A404" s="187"/>
      <c r="B404" s="188"/>
      <c r="C404" s="187"/>
      <c r="D404" s="272" t="s">
        <v>150</v>
      </c>
      <c r="E404" s="187"/>
      <c r="F404" s="273" t="s">
        <v>629</v>
      </c>
      <c r="G404" s="187"/>
      <c r="H404" s="187"/>
      <c r="I404" s="86"/>
      <c r="J404" s="187"/>
      <c r="K404" s="187"/>
      <c r="L404" s="188"/>
      <c r="M404" s="274"/>
      <c r="N404" s="275"/>
      <c r="O404" s="267"/>
      <c r="P404" s="267"/>
      <c r="Q404" s="267"/>
      <c r="R404" s="267"/>
      <c r="S404" s="267"/>
      <c r="T404" s="276"/>
      <c r="U404" s="187"/>
      <c r="V404" s="187"/>
      <c r="W404" s="187"/>
      <c r="X404" s="187"/>
      <c r="Y404" s="187"/>
      <c r="Z404" s="187"/>
      <c r="AA404" s="187"/>
      <c r="AB404" s="187"/>
      <c r="AC404" s="187"/>
      <c r="AD404" s="187"/>
      <c r="AE404" s="187"/>
      <c r="AT404" s="180" t="s">
        <v>150</v>
      </c>
      <c r="AU404" s="180" t="s">
        <v>84</v>
      </c>
    </row>
    <row r="405" spans="1:65" s="277" customFormat="1">
      <c r="B405" s="278"/>
      <c r="D405" s="279" t="s">
        <v>152</v>
      </c>
      <c r="E405" s="280" t="s">
        <v>3</v>
      </c>
      <c r="F405" s="281" t="s">
        <v>261</v>
      </c>
      <c r="H405" s="282">
        <v>18.503</v>
      </c>
      <c r="I405" s="87"/>
      <c r="L405" s="278"/>
      <c r="M405" s="283"/>
      <c r="N405" s="284"/>
      <c r="O405" s="284"/>
      <c r="P405" s="284"/>
      <c r="Q405" s="284"/>
      <c r="R405" s="284"/>
      <c r="S405" s="284"/>
      <c r="T405" s="285"/>
      <c r="AT405" s="280" t="s">
        <v>152</v>
      </c>
      <c r="AU405" s="280" t="s">
        <v>84</v>
      </c>
      <c r="AV405" s="277" t="s">
        <v>84</v>
      </c>
      <c r="AW405" s="277" t="s">
        <v>36</v>
      </c>
      <c r="AX405" s="277" t="s">
        <v>75</v>
      </c>
      <c r="AY405" s="280" t="s">
        <v>141</v>
      </c>
    </row>
    <row r="406" spans="1:65" s="277" customFormat="1">
      <c r="B406" s="278"/>
      <c r="D406" s="279" t="s">
        <v>152</v>
      </c>
      <c r="E406" s="280" t="s">
        <v>3</v>
      </c>
      <c r="F406" s="281" t="s">
        <v>267</v>
      </c>
      <c r="H406" s="282">
        <v>20.273</v>
      </c>
      <c r="I406" s="87"/>
      <c r="L406" s="278"/>
      <c r="M406" s="283"/>
      <c r="N406" s="284"/>
      <c r="O406" s="284"/>
      <c r="P406" s="284"/>
      <c r="Q406" s="284"/>
      <c r="R406" s="284"/>
      <c r="S406" s="284"/>
      <c r="T406" s="285"/>
      <c r="AT406" s="280" t="s">
        <v>152</v>
      </c>
      <c r="AU406" s="280" t="s">
        <v>84</v>
      </c>
      <c r="AV406" s="277" t="s">
        <v>84</v>
      </c>
      <c r="AW406" s="277" t="s">
        <v>36</v>
      </c>
      <c r="AX406" s="277" t="s">
        <v>75</v>
      </c>
      <c r="AY406" s="280" t="s">
        <v>141</v>
      </c>
    </row>
    <row r="407" spans="1:65" s="286" customFormat="1">
      <c r="B407" s="287"/>
      <c r="D407" s="279" t="s">
        <v>152</v>
      </c>
      <c r="E407" s="288" t="s">
        <v>3</v>
      </c>
      <c r="F407" s="289" t="s">
        <v>156</v>
      </c>
      <c r="H407" s="290">
        <v>38.775999999999996</v>
      </c>
      <c r="I407" s="88"/>
      <c r="L407" s="287"/>
      <c r="M407" s="291"/>
      <c r="N407" s="292"/>
      <c r="O407" s="292"/>
      <c r="P407" s="292"/>
      <c r="Q407" s="292"/>
      <c r="R407" s="292"/>
      <c r="S407" s="292"/>
      <c r="T407" s="293"/>
      <c r="AT407" s="288" t="s">
        <v>152</v>
      </c>
      <c r="AU407" s="288" t="s">
        <v>84</v>
      </c>
      <c r="AV407" s="286" t="s">
        <v>148</v>
      </c>
      <c r="AW407" s="286" t="s">
        <v>36</v>
      </c>
      <c r="AX407" s="286" t="s">
        <v>82</v>
      </c>
      <c r="AY407" s="288" t="s">
        <v>141</v>
      </c>
    </row>
    <row r="408" spans="1:65" s="190" customFormat="1" ht="24.2" customHeight="1">
      <c r="A408" s="187"/>
      <c r="B408" s="188"/>
      <c r="C408" s="301" t="s">
        <v>630</v>
      </c>
      <c r="D408" s="301" t="s">
        <v>210</v>
      </c>
      <c r="E408" s="302" t="s">
        <v>621</v>
      </c>
      <c r="F408" s="303" t="s">
        <v>622</v>
      </c>
      <c r="G408" s="304" t="s">
        <v>191</v>
      </c>
      <c r="H408" s="305">
        <v>47.344999999999999</v>
      </c>
      <c r="I408" s="90"/>
      <c r="J408" s="306">
        <f>ROUND(I408*H408,2)</f>
        <v>0</v>
      </c>
      <c r="K408" s="303" t="s">
        <v>147</v>
      </c>
      <c r="L408" s="307"/>
      <c r="M408" s="308" t="s">
        <v>3</v>
      </c>
      <c r="N408" s="309" t="s">
        <v>46</v>
      </c>
      <c r="O408" s="267"/>
      <c r="P408" s="268">
        <f>O408*H408</f>
        <v>0</v>
      </c>
      <c r="Q408" s="268">
        <v>5.4000000000000003E-3</v>
      </c>
      <c r="R408" s="268">
        <f>Q408*H408</f>
        <v>0.25566300000000003</v>
      </c>
      <c r="S408" s="268">
        <v>0</v>
      </c>
      <c r="T408" s="269">
        <f>S408*H408</f>
        <v>0</v>
      </c>
      <c r="U408" s="187"/>
      <c r="V408" s="187"/>
      <c r="W408" s="187"/>
      <c r="X408" s="187"/>
      <c r="Y408" s="187"/>
      <c r="Z408" s="187"/>
      <c r="AA408" s="187"/>
      <c r="AB408" s="187"/>
      <c r="AC408" s="187"/>
      <c r="AD408" s="187"/>
      <c r="AE408" s="187"/>
      <c r="AR408" s="270" t="s">
        <v>354</v>
      </c>
      <c r="AT408" s="270" t="s">
        <v>210</v>
      </c>
      <c r="AU408" s="270" t="s">
        <v>84</v>
      </c>
      <c r="AY408" s="180" t="s">
        <v>141</v>
      </c>
      <c r="BE408" s="271">
        <f>IF(N408="základní",J408,0)</f>
        <v>0</v>
      </c>
      <c r="BF408" s="271">
        <f>IF(N408="snížená",J408,0)</f>
        <v>0</v>
      </c>
      <c r="BG408" s="271">
        <f>IF(N408="zákl. přenesená",J408,0)</f>
        <v>0</v>
      </c>
      <c r="BH408" s="271">
        <f>IF(N408="sníž. přenesená",J408,0)</f>
        <v>0</v>
      </c>
      <c r="BI408" s="271">
        <f>IF(N408="nulová",J408,0)</f>
        <v>0</v>
      </c>
      <c r="BJ408" s="180" t="s">
        <v>82</v>
      </c>
      <c r="BK408" s="271">
        <f>ROUND(I408*H408,2)</f>
        <v>0</v>
      </c>
      <c r="BL408" s="180" t="s">
        <v>262</v>
      </c>
      <c r="BM408" s="270" t="s">
        <v>631</v>
      </c>
    </row>
    <row r="409" spans="1:65" s="277" customFormat="1">
      <c r="B409" s="278"/>
      <c r="D409" s="279" t="s">
        <v>152</v>
      </c>
      <c r="F409" s="281" t="s">
        <v>632</v>
      </c>
      <c r="H409" s="282">
        <v>47.344999999999999</v>
      </c>
      <c r="I409" s="87"/>
      <c r="L409" s="278"/>
      <c r="M409" s="283"/>
      <c r="N409" s="284"/>
      <c r="O409" s="284"/>
      <c r="P409" s="284"/>
      <c r="Q409" s="284"/>
      <c r="R409" s="284"/>
      <c r="S409" s="284"/>
      <c r="T409" s="285"/>
      <c r="AT409" s="280" t="s">
        <v>152</v>
      </c>
      <c r="AU409" s="280" t="s">
        <v>84</v>
      </c>
      <c r="AV409" s="277" t="s">
        <v>84</v>
      </c>
      <c r="AW409" s="277" t="s">
        <v>4</v>
      </c>
      <c r="AX409" s="277" t="s">
        <v>82</v>
      </c>
      <c r="AY409" s="280" t="s">
        <v>141</v>
      </c>
    </row>
    <row r="410" spans="1:65" s="190" customFormat="1" ht="33" customHeight="1">
      <c r="A410" s="187"/>
      <c r="B410" s="188"/>
      <c r="C410" s="259" t="s">
        <v>633</v>
      </c>
      <c r="D410" s="259" t="s">
        <v>143</v>
      </c>
      <c r="E410" s="260" t="s">
        <v>634</v>
      </c>
      <c r="F410" s="261" t="s">
        <v>635</v>
      </c>
      <c r="G410" s="262" t="s">
        <v>191</v>
      </c>
      <c r="H410" s="263">
        <v>48.234999999999999</v>
      </c>
      <c r="I410" s="85"/>
      <c r="J410" s="264">
        <f>ROUND(I410*H410,2)</f>
        <v>0</v>
      </c>
      <c r="K410" s="261" t="s">
        <v>147</v>
      </c>
      <c r="L410" s="188"/>
      <c r="M410" s="265" t="s">
        <v>3</v>
      </c>
      <c r="N410" s="266" t="s">
        <v>46</v>
      </c>
      <c r="O410" s="267"/>
      <c r="P410" s="268">
        <f>O410*H410</f>
        <v>0</v>
      </c>
      <c r="Q410" s="268">
        <v>6.2500000000000001E-4</v>
      </c>
      <c r="R410" s="268">
        <f>Q410*H410</f>
        <v>3.0146875E-2</v>
      </c>
      <c r="S410" s="268">
        <v>0</v>
      </c>
      <c r="T410" s="269">
        <f>S410*H410</f>
        <v>0</v>
      </c>
      <c r="U410" s="187"/>
      <c r="V410" s="187"/>
      <c r="W410" s="187"/>
      <c r="X410" s="187"/>
      <c r="Y410" s="187"/>
      <c r="Z410" s="187"/>
      <c r="AA410" s="187"/>
      <c r="AB410" s="187"/>
      <c r="AC410" s="187"/>
      <c r="AD410" s="187"/>
      <c r="AE410" s="187"/>
      <c r="AR410" s="270" t="s">
        <v>262</v>
      </c>
      <c r="AT410" s="270" t="s">
        <v>143</v>
      </c>
      <c r="AU410" s="270" t="s">
        <v>84</v>
      </c>
      <c r="AY410" s="180" t="s">
        <v>141</v>
      </c>
      <c r="BE410" s="271">
        <f>IF(N410="základní",J410,0)</f>
        <v>0</v>
      </c>
      <c r="BF410" s="271">
        <f>IF(N410="snížená",J410,0)</f>
        <v>0</v>
      </c>
      <c r="BG410" s="271">
        <f>IF(N410="zákl. přenesená",J410,0)</f>
        <v>0</v>
      </c>
      <c r="BH410" s="271">
        <f>IF(N410="sníž. přenesená",J410,0)</f>
        <v>0</v>
      </c>
      <c r="BI410" s="271">
        <f>IF(N410="nulová",J410,0)</f>
        <v>0</v>
      </c>
      <c r="BJ410" s="180" t="s">
        <v>82</v>
      </c>
      <c r="BK410" s="271">
        <f>ROUND(I410*H410,2)</f>
        <v>0</v>
      </c>
      <c r="BL410" s="180" t="s">
        <v>262</v>
      </c>
      <c r="BM410" s="270" t="s">
        <v>636</v>
      </c>
    </row>
    <row r="411" spans="1:65" s="190" customFormat="1">
      <c r="A411" s="187"/>
      <c r="B411" s="188"/>
      <c r="C411" s="187"/>
      <c r="D411" s="272" t="s">
        <v>150</v>
      </c>
      <c r="E411" s="187"/>
      <c r="F411" s="273" t="s">
        <v>637</v>
      </c>
      <c r="G411" s="187"/>
      <c r="H411" s="187"/>
      <c r="I411" s="86"/>
      <c r="J411" s="187"/>
      <c r="K411" s="187"/>
      <c r="L411" s="188"/>
      <c r="M411" s="274"/>
      <c r="N411" s="275"/>
      <c r="O411" s="267"/>
      <c r="P411" s="267"/>
      <c r="Q411" s="267"/>
      <c r="R411" s="267"/>
      <c r="S411" s="267"/>
      <c r="T411" s="276"/>
      <c r="U411" s="187"/>
      <c r="V411" s="187"/>
      <c r="W411" s="187"/>
      <c r="X411" s="187"/>
      <c r="Y411" s="187"/>
      <c r="Z411" s="187"/>
      <c r="AA411" s="187"/>
      <c r="AB411" s="187"/>
      <c r="AC411" s="187"/>
      <c r="AD411" s="187"/>
      <c r="AE411" s="187"/>
      <c r="AT411" s="180" t="s">
        <v>150</v>
      </c>
      <c r="AU411" s="180" t="s">
        <v>84</v>
      </c>
    </row>
    <row r="412" spans="1:65" s="277" customFormat="1">
      <c r="B412" s="278"/>
      <c r="D412" s="279" t="s">
        <v>152</v>
      </c>
      <c r="E412" s="280" t="s">
        <v>3</v>
      </c>
      <c r="F412" s="281" t="s">
        <v>638</v>
      </c>
      <c r="H412" s="282">
        <v>19.274000000000001</v>
      </c>
      <c r="I412" s="87"/>
      <c r="L412" s="278"/>
      <c r="M412" s="283"/>
      <c r="N412" s="284"/>
      <c r="O412" s="284"/>
      <c r="P412" s="284"/>
      <c r="Q412" s="284"/>
      <c r="R412" s="284"/>
      <c r="S412" s="284"/>
      <c r="T412" s="285"/>
      <c r="AT412" s="280" t="s">
        <v>152</v>
      </c>
      <c r="AU412" s="280" t="s">
        <v>84</v>
      </c>
      <c r="AV412" s="277" t="s">
        <v>84</v>
      </c>
      <c r="AW412" s="277" t="s">
        <v>36</v>
      </c>
      <c r="AX412" s="277" t="s">
        <v>75</v>
      </c>
      <c r="AY412" s="280" t="s">
        <v>141</v>
      </c>
    </row>
    <row r="413" spans="1:65" s="277" customFormat="1">
      <c r="B413" s="278"/>
      <c r="D413" s="279" t="s">
        <v>152</v>
      </c>
      <c r="E413" s="280" t="s">
        <v>3</v>
      </c>
      <c r="F413" s="281" t="s">
        <v>639</v>
      </c>
      <c r="H413" s="282">
        <v>28.960999999999999</v>
      </c>
      <c r="I413" s="87"/>
      <c r="L413" s="278"/>
      <c r="M413" s="283"/>
      <c r="N413" s="284"/>
      <c r="O413" s="284"/>
      <c r="P413" s="284"/>
      <c r="Q413" s="284"/>
      <c r="R413" s="284"/>
      <c r="S413" s="284"/>
      <c r="T413" s="285"/>
      <c r="AT413" s="280" t="s">
        <v>152</v>
      </c>
      <c r="AU413" s="280" t="s">
        <v>84</v>
      </c>
      <c r="AV413" s="277" t="s">
        <v>84</v>
      </c>
      <c r="AW413" s="277" t="s">
        <v>36</v>
      </c>
      <c r="AX413" s="277" t="s">
        <v>75</v>
      </c>
      <c r="AY413" s="280" t="s">
        <v>141</v>
      </c>
    </row>
    <row r="414" spans="1:65" s="286" customFormat="1">
      <c r="B414" s="287"/>
      <c r="D414" s="279" t="s">
        <v>152</v>
      </c>
      <c r="E414" s="288" t="s">
        <v>3</v>
      </c>
      <c r="F414" s="289" t="s">
        <v>156</v>
      </c>
      <c r="H414" s="290">
        <v>48.234999999999999</v>
      </c>
      <c r="I414" s="88"/>
      <c r="L414" s="287"/>
      <c r="M414" s="291"/>
      <c r="N414" s="292"/>
      <c r="O414" s="292"/>
      <c r="P414" s="292"/>
      <c r="Q414" s="292"/>
      <c r="R414" s="292"/>
      <c r="S414" s="292"/>
      <c r="T414" s="293"/>
      <c r="AT414" s="288" t="s">
        <v>152</v>
      </c>
      <c r="AU414" s="288" t="s">
        <v>84</v>
      </c>
      <c r="AV414" s="286" t="s">
        <v>148</v>
      </c>
      <c r="AW414" s="286" t="s">
        <v>36</v>
      </c>
      <c r="AX414" s="286" t="s">
        <v>82</v>
      </c>
      <c r="AY414" s="288" t="s">
        <v>141</v>
      </c>
    </row>
    <row r="415" spans="1:65" s="190" customFormat="1" ht="37.9" customHeight="1">
      <c r="A415" s="187"/>
      <c r="B415" s="188"/>
      <c r="C415" s="259" t="s">
        <v>640</v>
      </c>
      <c r="D415" s="259" t="s">
        <v>143</v>
      </c>
      <c r="E415" s="260" t="s">
        <v>641</v>
      </c>
      <c r="F415" s="261" t="s">
        <v>642</v>
      </c>
      <c r="G415" s="262" t="s">
        <v>191</v>
      </c>
      <c r="H415" s="263">
        <v>62.65</v>
      </c>
      <c r="I415" s="85"/>
      <c r="J415" s="264">
        <f>ROUND(I415*H415,2)</f>
        <v>0</v>
      </c>
      <c r="K415" s="261" t="s">
        <v>147</v>
      </c>
      <c r="L415" s="188"/>
      <c r="M415" s="265" t="s">
        <v>3</v>
      </c>
      <c r="N415" s="266" t="s">
        <v>46</v>
      </c>
      <c r="O415" s="267"/>
      <c r="P415" s="268">
        <f>O415*H415</f>
        <v>0</v>
      </c>
      <c r="Q415" s="268">
        <v>0</v>
      </c>
      <c r="R415" s="268">
        <f>Q415*H415</f>
        <v>0</v>
      </c>
      <c r="S415" s="268">
        <v>0</v>
      </c>
      <c r="T415" s="269">
        <f>S415*H415</f>
        <v>0</v>
      </c>
      <c r="U415" s="187"/>
      <c r="V415" s="187"/>
      <c r="W415" s="187"/>
      <c r="X415" s="187"/>
      <c r="Y415" s="187"/>
      <c r="Z415" s="187"/>
      <c r="AA415" s="187"/>
      <c r="AB415" s="187"/>
      <c r="AC415" s="187"/>
      <c r="AD415" s="187"/>
      <c r="AE415" s="187"/>
      <c r="AR415" s="270" t="s">
        <v>262</v>
      </c>
      <c r="AT415" s="270" t="s">
        <v>143</v>
      </c>
      <c r="AU415" s="270" t="s">
        <v>84</v>
      </c>
      <c r="AY415" s="180" t="s">
        <v>141</v>
      </c>
      <c r="BE415" s="271">
        <f>IF(N415="základní",J415,0)</f>
        <v>0</v>
      </c>
      <c r="BF415" s="271">
        <f>IF(N415="snížená",J415,0)</f>
        <v>0</v>
      </c>
      <c r="BG415" s="271">
        <f>IF(N415="zákl. přenesená",J415,0)</f>
        <v>0</v>
      </c>
      <c r="BH415" s="271">
        <f>IF(N415="sníž. přenesená",J415,0)</f>
        <v>0</v>
      </c>
      <c r="BI415" s="271">
        <f>IF(N415="nulová",J415,0)</f>
        <v>0</v>
      </c>
      <c r="BJ415" s="180" t="s">
        <v>82</v>
      </c>
      <c r="BK415" s="271">
        <f>ROUND(I415*H415,2)</f>
        <v>0</v>
      </c>
      <c r="BL415" s="180" t="s">
        <v>262</v>
      </c>
      <c r="BM415" s="270" t="s">
        <v>643</v>
      </c>
    </row>
    <row r="416" spans="1:65" s="190" customFormat="1">
      <c r="A416" s="187"/>
      <c r="B416" s="188"/>
      <c r="C416" s="187"/>
      <c r="D416" s="272" t="s">
        <v>150</v>
      </c>
      <c r="E416" s="187"/>
      <c r="F416" s="273" t="s">
        <v>644</v>
      </c>
      <c r="G416" s="187"/>
      <c r="H416" s="187"/>
      <c r="I416" s="86"/>
      <c r="J416" s="187"/>
      <c r="K416" s="187"/>
      <c r="L416" s="188"/>
      <c r="M416" s="274"/>
      <c r="N416" s="275"/>
      <c r="O416" s="267"/>
      <c r="P416" s="267"/>
      <c r="Q416" s="267"/>
      <c r="R416" s="267"/>
      <c r="S416" s="267"/>
      <c r="T416" s="276"/>
      <c r="U416" s="187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/>
      <c r="AT416" s="180" t="s">
        <v>150</v>
      </c>
      <c r="AU416" s="180" t="s">
        <v>84</v>
      </c>
    </row>
    <row r="417" spans="1:65" s="277" customFormat="1">
      <c r="B417" s="278"/>
      <c r="D417" s="279" t="s">
        <v>152</v>
      </c>
      <c r="E417" s="280" t="s">
        <v>3</v>
      </c>
      <c r="F417" s="281" t="s">
        <v>194</v>
      </c>
      <c r="H417" s="282">
        <v>62.65</v>
      </c>
      <c r="I417" s="87"/>
      <c r="L417" s="278"/>
      <c r="M417" s="283"/>
      <c r="N417" s="284"/>
      <c r="O417" s="284"/>
      <c r="P417" s="284"/>
      <c r="Q417" s="284"/>
      <c r="R417" s="284"/>
      <c r="S417" s="284"/>
      <c r="T417" s="285"/>
      <c r="AT417" s="280" t="s">
        <v>152</v>
      </c>
      <c r="AU417" s="280" t="s">
        <v>84</v>
      </c>
      <c r="AV417" s="277" t="s">
        <v>84</v>
      </c>
      <c r="AW417" s="277" t="s">
        <v>36</v>
      </c>
      <c r="AX417" s="277" t="s">
        <v>82</v>
      </c>
      <c r="AY417" s="280" t="s">
        <v>141</v>
      </c>
    </row>
    <row r="418" spans="1:65" s="190" customFormat="1" ht="16.5" customHeight="1">
      <c r="A418" s="187"/>
      <c r="B418" s="188"/>
      <c r="C418" s="301" t="s">
        <v>645</v>
      </c>
      <c r="D418" s="301" t="s">
        <v>210</v>
      </c>
      <c r="E418" s="302" t="s">
        <v>646</v>
      </c>
      <c r="F418" s="303" t="s">
        <v>647</v>
      </c>
      <c r="G418" s="304" t="s">
        <v>191</v>
      </c>
      <c r="H418" s="305">
        <v>73.019000000000005</v>
      </c>
      <c r="I418" s="90"/>
      <c r="J418" s="306">
        <f>ROUND(I418*H418,2)</f>
        <v>0</v>
      </c>
      <c r="K418" s="303" t="s">
        <v>147</v>
      </c>
      <c r="L418" s="307"/>
      <c r="M418" s="308" t="s">
        <v>3</v>
      </c>
      <c r="N418" s="309" t="s">
        <v>46</v>
      </c>
      <c r="O418" s="267"/>
      <c r="P418" s="268">
        <f>O418*H418</f>
        <v>0</v>
      </c>
      <c r="Q418" s="268">
        <v>1.2700000000000001E-3</v>
      </c>
      <c r="R418" s="268">
        <f>Q418*H418</f>
        <v>9.2734130000000012E-2</v>
      </c>
      <c r="S418" s="268">
        <v>0</v>
      </c>
      <c r="T418" s="269">
        <f>S418*H418</f>
        <v>0</v>
      </c>
      <c r="U418" s="187"/>
      <c r="V418" s="187"/>
      <c r="W418" s="187"/>
      <c r="X418" s="187"/>
      <c r="Y418" s="187"/>
      <c r="Z418" s="187"/>
      <c r="AA418" s="187"/>
      <c r="AB418" s="187"/>
      <c r="AC418" s="187"/>
      <c r="AD418" s="187"/>
      <c r="AE418" s="187"/>
      <c r="AR418" s="270" t="s">
        <v>354</v>
      </c>
      <c r="AT418" s="270" t="s">
        <v>210</v>
      </c>
      <c r="AU418" s="270" t="s">
        <v>84</v>
      </c>
      <c r="AY418" s="180" t="s">
        <v>141</v>
      </c>
      <c r="BE418" s="271">
        <f>IF(N418="základní",J418,0)</f>
        <v>0</v>
      </c>
      <c r="BF418" s="271">
        <f>IF(N418="snížená",J418,0)</f>
        <v>0</v>
      </c>
      <c r="BG418" s="271">
        <f>IF(N418="zákl. přenesená",J418,0)</f>
        <v>0</v>
      </c>
      <c r="BH418" s="271">
        <f>IF(N418="sníž. přenesená",J418,0)</f>
        <v>0</v>
      </c>
      <c r="BI418" s="271">
        <f>IF(N418="nulová",J418,0)</f>
        <v>0</v>
      </c>
      <c r="BJ418" s="180" t="s">
        <v>82</v>
      </c>
      <c r="BK418" s="271">
        <f>ROUND(I418*H418,2)</f>
        <v>0</v>
      </c>
      <c r="BL418" s="180" t="s">
        <v>262</v>
      </c>
      <c r="BM418" s="270" t="s">
        <v>648</v>
      </c>
    </row>
    <row r="419" spans="1:65" s="277" customFormat="1">
      <c r="B419" s="278"/>
      <c r="D419" s="279" t="s">
        <v>152</v>
      </c>
      <c r="F419" s="281" t="s">
        <v>649</v>
      </c>
      <c r="H419" s="282">
        <v>73.019000000000005</v>
      </c>
      <c r="I419" s="87"/>
      <c r="L419" s="278"/>
      <c r="M419" s="283"/>
      <c r="N419" s="284"/>
      <c r="O419" s="284"/>
      <c r="P419" s="284"/>
      <c r="Q419" s="284"/>
      <c r="R419" s="284"/>
      <c r="S419" s="284"/>
      <c r="T419" s="285"/>
      <c r="AT419" s="280" t="s">
        <v>152</v>
      </c>
      <c r="AU419" s="280" t="s">
        <v>84</v>
      </c>
      <c r="AV419" s="277" t="s">
        <v>84</v>
      </c>
      <c r="AW419" s="277" t="s">
        <v>4</v>
      </c>
      <c r="AX419" s="277" t="s">
        <v>82</v>
      </c>
      <c r="AY419" s="280" t="s">
        <v>141</v>
      </c>
    </row>
    <row r="420" spans="1:65" s="190" customFormat="1" ht="24.2" customHeight="1">
      <c r="A420" s="187"/>
      <c r="B420" s="188"/>
      <c r="C420" s="259" t="s">
        <v>650</v>
      </c>
      <c r="D420" s="259" t="s">
        <v>143</v>
      </c>
      <c r="E420" s="260" t="s">
        <v>651</v>
      </c>
      <c r="F420" s="261" t="s">
        <v>652</v>
      </c>
      <c r="G420" s="262" t="s">
        <v>199</v>
      </c>
      <c r="H420" s="263">
        <v>0.97799999999999998</v>
      </c>
      <c r="I420" s="85"/>
      <c r="J420" s="264">
        <f>ROUND(I420*H420,2)</f>
        <v>0</v>
      </c>
      <c r="K420" s="261" t="s">
        <v>147</v>
      </c>
      <c r="L420" s="188"/>
      <c r="M420" s="265" t="s">
        <v>3</v>
      </c>
      <c r="N420" s="266" t="s">
        <v>46</v>
      </c>
      <c r="O420" s="267"/>
      <c r="P420" s="268">
        <f>O420*H420</f>
        <v>0</v>
      </c>
      <c r="Q420" s="268">
        <v>0</v>
      </c>
      <c r="R420" s="268">
        <f>Q420*H420</f>
        <v>0</v>
      </c>
      <c r="S420" s="268">
        <v>0</v>
      </c>
      <c r="T420" s="269">
        <f>S420*H420</f>
        <v>0</v>
      </c>
      <c r="U420" s="187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/>
      <c r="AR420" s="270" t="s">
        <v>262</v>
      </c>
      <c r="AT420" s="270" t="s">
        <v>143</v>
      </c>
      <c r="AU420" s="270" t="s">
        <v>84</v>
      </c>
      <c r="AY420" s="180" t="s">
        <v>141</v>
      </c>
      <c r="BE420" s="271">
        <f>IF(N420="základní",J420,0)</f>
        <v>0</v>
      </c>
      <c r="BF420" s="271">
        <f>IF(N420="snížená",J420,0)</f>
        <v>0</v>
      </c>
      <c r="BG420" s="271">
        <f>IF(N420="zákl. přenesená",J420,0)</f>
        <v>0</v>
      </c>
      <c r="BH420" s="271">
        <f>IF(N420="sníž. přenesená",J420,0)</f>
        <v>0</v>
      </c>
      <c r="BI420" s="271">
        <f>IF(N420="nulová",J420,0)</f>
        <v>0</v>
      </c>
      <c r="BJ420" s="180" t="s">
        <v>82</v>
      </c>
      <c r="BK420" s="271">
        <f>ROUND(I420*H420,2)</f>
        <v>0</v>
      </c>
      <c r="BL420" s="180" t="s">
        <v>262</v>
      </c>
      <c r="BM420" s="270" t="s">
        <v>653</v>
      </c>
    </row>
    <row r="421" spans="1:65" s="190" customFormat="1">
      <c r="A421" s="187"/>
      <c r="B421" s="188"/>
      <c r="C421" s="187"/>
      <c r="D421" s="272" t="s">
        <v>150</v>
      </c>
      <c r="E421" s="187"/>
      <c r="F421" s="273" t="s">
        <v>654</v>
      </c>
      <c r="G421" s="187"/>
      <c r="H421" s="187"/>
      <c r="I421" s="86"/>
      <c r="J421" s="187"/>
      <c r="K421" s="187"/>
      <c r="L421" s="188"/>
      <c r="M421" s="274"/>
      <c r="N421" s="275"/>
      <c r="O421" s="267"/>
      <c r="P421" s="267"/>
      <c r="Q421" s="267"/>
      <c r="R421" s="267"/>
      <c r="S421" s="267"/>
      <c r="T421" s="276"/>
      <c r="U421" s="187"/>
      <c r="V421" s="187"/>
      <c r="W421" s="187"/>
      <c r="X421" s="187"/>
      <c r="Y421" s="187"/>
      <c r="Z421" s="187"/>
      <c r="AA421" s="187"/>
      <c r="AB421" s="187"/>
      <c r="AC421" s="187"/>
      <c r="AD421" s="187"/>
      <c r="AE421" s="187"/>
      <c r="AT421" s="180" t="s">
        <v>150</v>
      </c>
      <c r="AU421" s="180" t="s">
        <v>84</v>
      </c>
    </row>
    <row r="422" spans="1:65" s="246" customFormat="1" ht="22.9" customHeight="1">
      <c r="B422" s="247"/>
      <c r="D422" s="248" t="s">
        <v>74</v>
      </c>
      <c r="E422" s="257" t="s">
        <v>655</v>
      </c>
      <c r="F422" s="257" t="s">
        <v>656</v>
      </c>
      <c r="I422" s="84"/>
      <c r="J422" s="258">
        <f>BK422</f>
        <v>0</v>
      </c>
      <c r="L422" s="247"/>
      <c r="M422" s="251"/>
      <c r="N422" s="252"/>
      <c r="O422" s="252"/>
      <c r="P422" s="253">
        <f>SUM(P423:P428)</f>
        <v>0</v>
      </c>
      <c r="Q422" s="252"/>
      <c r="R422" s="253">
        <f>SUM(R423:R428)</f>
        <v>0.13870650000000001</v>
      </c>
      <c r="S422" s="252"/>
      <c r="T422" s="254">
        <f>SUM(T423:T428)</f>
        <v>0</v>
      </c>
      <c r="AR422" s="248" t="s">
        <v>84</v>
      </c>
      <c r="AT422" s="255" t="s">
        <v>74</v>
      </c>
      <c r="AU422" s="255" t="s">
        <v>82</v>
      </c>
      <c r="AY422" s="248" t="s">
        <v>141</v>
      </c>
      <c r="BK422" s="256">
        <f>SUM(BK423:BK428)</f>
        <v>0</v>
      </c>
    </row>
    <row r="423" spans="1:65" s="190" customFormat="1" ht="16.5" customHeight="1">
      <c r="A423" s="187"/>
      <c r="B423" s="188"/>
      <c r="C423" s="259" t="s">
        <v>657</v>
      </c>
      <c r="D423" s="259" t="s">
        <v>143</v>
      </c>
      <c r="E423" s="260" t="s">
        <v>658</v>
      </c>
      <c r="F423" s="261" t="s">
        <v>659</v>
      </c>
      <c r="G423" s="262" t="s">
        <v>306</v>
      </c>
      <c r="H423" s="263">
        <v>25</v>
      </c>
      <c r="I423" s="85"/>
      <c r="J423" s="264">
        <f>ROUND(I423*H423,2)</f>
        <v>0</v>
      </c>
      <c r="K423" s="261" t="s">
        <v>147</v>
      </c>
      <c r="L423" s="188"/>
      <c r="M423" s="265" t="s">
        <v>3</v>
      </c>
      <c r="N423" s="266" t="s">
        <v>46</v>
      </c>
      <c r="O423" s="267"/>
      <c r="P423" s="268">
        <f>O423*H423</f>
        <v>0</v>
      </c>
      <c r="Q423" s="268">
        <v>3.0765800000000002E-3</v>
      </c>
      <c r="R423" s="268">
        <f>Q423*H423</f>
        <v>7.6914500000000011E-2</v>
      </c>
      <c r="S423" s="268">
        <v>0</v>
      </c>
      <c r="T423" s="269">
        <f>S423*H423</f>
        <v>0</v>
      </c>
      <c r="U423" s="187"/>
      <c r="V423" s="187"/>
      <c r="W423" s="187"/>
      <c r="X423" s="187"/>
      <c r="Y423" s="187"/>
      <c r="Z423" s="187"/>
      <c r="AA423" s="187"/>
      <c r="AB423" s="187"/>
      <c r="AC423" s="187"/>
      <c r="AD423" s="187"/>
      <c r="AE423" s="187"/>
      <c r="AR423" s="270" t="s">
        <v>262</v>
      </c>
      <c r="AT423" s="270" t="s">
        <v>143</v>
      </c>
      <c r="AU423" s="270" t="s">
        <v>84</v>
      </c>
      <c r="AY423" s="180" t="s">
        <v>141</v>
      </c>
      <c r="BE423" s="271">
        <f>IF(N423="základní",J423,0)</f>
        <v>0</v>
      </c>
      <c r="BF423" s="271">
        <f>IF(N423="snížená",J423,0)</f>
        <v>0</v>
      </c>
      <c r="BG423" s="271">
        <f>IF(N423="zákl. přenesená",J423,0)</f>
        <v>0</v>
      </c>
      <c r="BH423" s="271">
        <f>IF(N423="sníž. přenesená",J423,0)</f>
        <v>0</v>
      </c>
      <c r="BI423" s="271">
        <f>IF(N423="nulová",J423,0)</f>
        <v>0</v>
      </c>
      <c r="BJ423" s="180" t="s">
        <v>82</v>
      </c>
      <c r="BK423" s="271">
        <f>ROUND(I423*H423,2)</f>
        <v>0</v>
      </c>
      <c r="BL423" s="180" t="s">
        <v>262</v>
      </c>
      <c r="BM423" s="270" t="s">
        <v>660</v>
      </c>
    </row>
    <row r="424" spans="1:65" s="190" customFormat="1">
      <c r="A424" s="187"/>
      <c r="B424" s="188"/>
      <c r="C424" s="187"/>
      <c r="D424" s="272" t="s">
        <v>150</v>
      </c>
      <c r="E424" s="187"/>
      <c r="F424" s="273" t="s">
        <v>661</v>
      </c>
      <c r="G424" s="187"/>
      <c r="H424" s="187"/>
      <c r="I424" s="86"/>
      <c r="J424" s="187"/>
      <c r="K424" s="187"/>
      <c r="L424" s="188"/>
      <c r="M424" s="274"/>
      <c r="N424" s="275"/>
      <c r="O424" s="267"/>
      <c r="P424" s="267"/>
      <c r="Q424" s="267"/>
      <c r="R424" s="267"/>
      <c r="S424" s="267"/>
      <c r="T424" s="276"/>
      <c r="U424" s="187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/>
      <c r="AT424" s="180" t="s">
        <v>150</v>
      </c>
      <c r="AU424" s="180" t="s">
        <v>84</v>
      </c>
    </row>
    <row r="425" spans="1:65" s="190" customFormat="1" ht="16.5" customHeight="1">
      <c r="A425" s="187"/>
      <c r="B425" s="188"/>
      <c r="C425" s="259" t="s">
        <v>662</v>
      </c>
      <c r="D425" s="259" t="s">
        <v>143</v>
      </c>
      <c r="E425" s="260" t="s">
        <v>663</v>
      </c>
      <c r="F425" s="261" t="s">
        <v>664</v>
      </c>
      <c r="G425" s="262" t="s">
        <v>665</v>
      </c>
      <c r="H425" s="263">
        <v>2</v>
      </c>
      <c r="I425" s="85"/>
      <c r="J425" s="264">
        <f>ROUND(I425*H425,2)</f>
        <v>0</v>
      </c>
      <c r="K425" s="261" t="s">
        <v>147</v>
      </c>
      <c r="L425" s="188"/>
      <c r="M425" s="265" t="s">
        <v>3</v>
      </c>
      <c r="N425" s="266" t="s">
        <v>46</v>
      </c>
      <c r="O425" s="267"/>
      <c r="P425" s="268">
        <f>O425*H425</f>
        <v>0</v>
      </c>
      <c r="Q425" s="268">
        <v>3.0896E-2</v>
      </c>
      <c r="R425" s="268">
        <f>Q425*H425</f>
        <v>6.1792E-2</v>
      </c>
      <c r="S425" s="268">
        <v>0</v>
      </c>
      <c r="T425" s="269">
        <f>S425*H425</f>
        <v>0</v>
      </c>
      <c r="U425" s="187"/>
      <c r="V425" s="187"/>
      <c r="W425" s="187"/>
      <c r="X425" s="187"/>
      <c r="Y425" s="187"/>
      <c r="Z425" s="187"/>
      <c r="AA425" s="187"/>
      <c r="AB425" s="187"/>
      <c r="AC425" s="187"/>
      <c r="AD425" s="187"/>
      <c r="AE425" s="187"/>
      <c r="AR425" s="270" t="s">
        <v>262</v>
      </c>
      <c r="AT425" s="270" t="s">
        <v>143</v>
      </c>
      <c r="AU425" s="270" t="s">
        <v>84</v>
      </c>
      <c r="AY425" s="180" t="s">
        <v>141</v>
      </c>
      <c r="BE425" s="271">
        <f>IF(N425="základní",J425,0)</f>
        <v>0</v>
      </c>
      <c r="BF425" s="271">
        <f>IF(N425="snížená",J425,0)</f>
        <v>0</v>
      </c>
      <c r="BG425" s="271">
        <f>IF(N425="zákl. přenesená",J425,0)</f>
        <v>0</v>
      </c>
      <c r="BH425" s="271">
        <f>IF(N425="sníž. přenesená",J425,0)</f>
        <v>0</v>
      </c>
      <c r="BI425" s="271">
        <f>IF(N425="nulová",J425,0)</f>
        <v>0</v>
      </c>
      <c r="BJ425" s="180" t="s">
        <v>82</v>
      </c>
      <c r="BK425" s="271">
        <f>ROUND(I425*H425,2)</f>
        <v>0</v>
      </c>
      <c r="BL425" s="180" t="s">
        <v>262</v>
      </c>
      <c r="BM425" s="270" t="s">
        <v>666</v>
      </c>
    </row>
    <row r="426" spans="1:65" s="190" customFormat="1">
      <c r="A426" s="187"/>
      <c r="B426" s="188"/>
      <c r="C426" s="187"/>
      <c r="D426" s="272" t="s">
        <v>150</v>
      </c>
      <c r="E426" s="187"/>
      <c r="F426" s="273" t="s">
        <v>667</v>
      </c>
      <c r="G426" s="187"/>
      <c r="H426" s="187"/>
      <c r="I426" s="86"/>
      <c r="J426" s="187"/>
      <c r="K426" s="187"/>
      <c r="L426" s="188"/>
      <c r="M426" s="274"/>
      <c r="N426" s="275"/>
      <c r="O426" s="267"/>
      <c r="P426" s="267"/>
      <c r="Q426" s="267"/>
      <c r="R426" s="267"/>
      <c r="S426" s="267"/>
      <c r="T426" s="276"/>
      <c r="U426" s="187"/>
      <c r="V426" s="187"/>
      <c r="W426" s="187"/>
      <c r="X426" s="187"/>
      <c r="Y426" s="187"/>
      <c r="Z426" s="187"/>
      <c r="AA426" s="187"/>
      <c r="AB426" s="187"/>
      <c r="AC426" s="187"/>
      <c r="AD426" s="187"/>
      <c r="AE426" s="187"/>
      <c r="AT426" s="180" t="s">
        <v>150</v>
      </c>
      <c r="AU426" s="180" t="s">
        <v>84</v>
      </c>
    </row>
    <row r="427" spans="1:65" s="190" customFormat="1" ht="24.2" customHeight="1">
      <c r="A427" s="187"/>
      <c r="B427" s="188"/>
      <c r="C427" s="259" t="s">
        <v>668</v>
      </c>
      <c r="D427" s="259" t="s">
        <v>143</v>
      </c>
      <c r="E427" s="260" t="s">
        <v>669</v>
      </c>
      <c r="F427" s="261" t="s">
        <v>670</v>
      </c>
      <c r="G427" s="262" t="s">
        <v>199</v>
      </c>
      <c r="H427" s="263">
        <v>0.13900000000000001</v>
      </c>
      <c r="I427" s="85"/>
      <c r="J427" s="264">
        <f>ROUND(I427*H427,2)</f>
        <v>0</v>
      </c>
      <c r="K427" s="261" t="s">
        <v>147</v>
      </c>
      <c r="L427" s="188"/>
      <c r="M427" s="265" t="s">
        <v>3</v>
      </c>
      <c r="N427" s="266" t="s">
        <v>46</v>
      </c>
      <c r="O427" s="267"/>
      <c r="P427" s="268">
        <f>O427*H427</f>
        <v>0</v>
      </c>
      <c r="Q427" s="268">
        <v>0</v>
      </c>
      <c r="R427" s="268">
        <f>Q427*H427</f>
        <v>0</v>
      </c>
      <c r="S427" s="268">
        <v>0</v>
      </c>
      <c r="T427" s="269">
        <f>S427*H427</f>
        <v>0</v>
      </c>
      <c r="U427" s="187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/>
      <c r="AR427" s="270" t="s">
        <v>262</v>
      </c>
      <c r="AT427" s="270" t="s">
        <v>143</v>
      </c>
      <c r="AU427" s="270" t="s">
        <v>84</v>
      </c>
      <c r="AY427" s="180" t="s">
        <v>141</v>
      </c>
      <c r="BE427" s="271">
        <f>IF(N427="základní",J427,0)</f>
        <v>0</v>
      </c>
      <c r="BF427" s="271">
        <f>IF(N427="snížená",J427,0)</f>
        <v>0</v>
      </c>
      <c r="BG427" s="271">
        <f>IF(N427="zákl. přenesená",J427,0)</f>
        <v>0</v>
      </c>
      <c r="BH427" s="271">
        <f>IF(N427="sníž. přenesená",J427,0)</f>
        <v>0</v>
      </c>
      <c r="BI427" s="271">
        <f>IF(N427="nulová",J427,0)</f>
        <v>0</v>
      </c>
      <c r="BJ427" s="180" t="s">
        <v>82</v>
      </c>
      <c r="BK427" s="271">
        <f>ROUND(I427*H427,2)</f>
        <v>0</v>
      </c>
      <c r="BL427" s="180" t="s">
        <v>262</v>
      </c>
      <c r="BM427" s="270" t="s">
        <v>671</v>
      </c>
    </row>
    <row r="428" spans="1:65" s="190" customFormat="1">
      <c r="A428" s="187"/>
      <c r="B428" s="188"/>
      <c r="C428" s="187"/>
      <c r="D428" s="272" t="s">
        <v>150</v>
      </c>
      <c r="E428" s="187"/>
      <c r="F428" s="273" t="s">
        <v>672</v>
      </c>
      <c r="G428" s="187"/>
      <c r="H428" s="187"/>
      <c r="I428" s="86"/>
      <c r="J428" s="187"/>
      <c r="K428" s="187"/>
      <c r="L428" s="188"/>
      <c r="M428" s="274"/>
      <c r="N428" s="275"/>
      <c r="O428" s="267"/>
      <c r="P428" s="267"/>
      <c r="Q428" s="267"/>
      <c r="R428" s="267"/>
      <c r="S428" s="267"/>
      <c r="T428" s="276"/>
      <c r="U428" s="187"/>
      <c r="V428" s="187"/>
      <c r="W428" s="187"/>
      <c r="X428" s="187"/>
      <c r="Y428" s="187"/>
      <c r="Z428" s="187"/>
      <c r="AA428" s="187"/>
      <c r="AB428" s="187"/>
      <c r="AC428" s="187"/>
      <c r="AD428" s="187"/>
      <c r="AE428" s="187"/>
      <c r="AT428" s="180" t="s">
        <v>150</v>
      </c>
      <c r="AU428" s="180" t="s">
        <v>84</v>
      </c>
    </row>
    <row r="429" spans="1:65" s="246" customFormat="1" ht="22.9" customHeight="1">
      <c r="B429" s="247"/>
      <c r="D429" s="248" t="s">
        <v>74</v>
      </c>
      <c r="E429" s="257" t="s">
        <v>673</v>
      </c>
      <c r="F429" s="257" t="s">
        <v>674</v>
      </c>
      <c r="I429" s="84"/>
      <c r="J429" s="258">
        <f>BK429</f>
        <v>0</v>
      </c>
      <c r="L429" s="247"/>
      <c r="M429" s="251"/>
      <c r="N429" s="252"/>
      <c r="O429" s="252"/>
      <c r="P429" s="253">
        <f>SUM(P430:P434)</f>
        <v>0</v>
      </c>
      <c r="Q429" s="252"/>
      <c r="R429" s="253">
        <f>SUM(R430:R434)</f>
        <v>6.4999999999999997E-3</v>
      </c>
      <c r="S429" s="252"/>
      <c r="T429" s="254">
        <f>SUM(T430:T434)</f>
        <v>0</v>
      </c>
      <c r="AR429" s="248" t="s">
        <v>84</v>
      </c>
      <c r="AT429" s="255" t="s">
        <v>74</v>
      </c>
      <c r="AU429" s="255" t="s">
        <v>82</v>
      </c>
      <c r="AY429" s="248" t="s">
        <v>141</v>
      </c>
      <c r="BK429" s="256">
        <f>SUM(BK430:BK434)</f>
        <v>0</v>
      </c>
    </row>
    <row r="430" spans="1:65" s="190" customFormat="1" ht="16.5" customHeight="1">
      <c r="A430" s="187"/>
      <c r="B430" s="188"/>
      <c r="C430" s="259" t="s">
        <v>675</v>
      </c>
      <c r="D430" s="259" t="s">
        <v>143</v>
      </c>
      <c r="E430" s="260" t="s">
        <v>676</v>
      </c>
      <c r="F430" s="261" t="s">
        <v>677</v>
      </c>
      <c r="G430" s="262" t="s">
        <v>665</v>
      </c>
      <c r="H430" s="263">
        <v>5</v>
      </c>
      <c r="I430" s="85"/>
      <c r="J430" s="264">
        <f>ROUND(I430*H430,2)</f>
        <v>0</v>
      </c>
      <c r="K430" s="261" t="s">
        <v>147</v>
      </c>
      <c r="L430" s="188"/>
      <c r="M430" s="265" t="s">
        <v>3</v>
      </c>
      <c r="N430" s="266" t="s">
        <v>46</v>
      </c>
      <c r="O430" s="267"/>
      <c r="P430" s="268">
        <f>O430*H430</f>
        <v>0</v>
      </c>
      <c r="Q430" s="268">
        <v>0</v>
      </c>
      <c r="R430" s="268">
        <f>Q430*H430</f>
        <v>0</v>
      </c>
      <c r="S430" s="268">
        <v>0</v>
      </c>
      <c r="T430" s="269">
        <f>S430*H430</f>
        <v>0</v>
      </c>
      <c r="U430" s="187"/>
      <c r="V430" s="187"/>
      <c r="W430" s="187"/>
      <c r="X430" s="187"/>
      <c r="Y430" s="187"/>
      <c r="Z430" s="187"/>
      <c r="AA430" s="187"/>
      <c r="AB430" s="187"/>
      <c r="AC430" s="187"/>
      <c r="AD430" s="187"/>
      <c r="AE430" s="187"/>
      <c r="AR430" s="270" t="s">
        <v>262</v>
      </c>
      <c r="AT430" s="270" t="s">
        <v>143</v>
      </c>
      <c r="AU430" s="270" t="s">
        <v>84</v>
      </c>
      <c r="AY430" s="180" t="s">
        <v>141</v>
      </c>
      <c r="BE430" s="271">
        <f>IF(N430="základní",J430,0)</f>
        <v>0</v>
      </c>
      <c r="BF430" s="271">
        <f>IF(N430="snížená",J430,0)</f>
        <v>0</v>
      </c>
      <c r="BG430" s="271">
        <f>IF(N430="zákl. přenesená",J430,0)</f>
        <v>0</v>
      </c>
      <c r="BH430" s="271">
        <f>IF(N430="sníž. přenesená",J430,0)</f>
        <v>0</v>
      </c>
      <c r="BI430" s="271">
        <f>IF(N430="nulová",J430,0)</f>
        <v>0</v>
      </c>
      <c r="BJ430" s="180" t="s">
        <v>82</v>
      </c>
      <c r="BK430" s="271">
        <f>ROUND(I430*H430,2)</f>
        <v>0</v>
      </c>
      <c r="BL430" s="180" t="s">
        <v>262</v>
      </c>
      <c r="BM430" s="270" t="s">
        <v>678</v>
      </c>
    </row>
    <row r="431" spans="1:65" s="190" customFormat="1">
      <c r="A431" s="187"/>
      <c r="B431" s="188"/>
      <c r="C431" s="187"/>
      <c r="D431" s="272" t="s">
        <v>150</v>
      </c>
      <c r="E431" s="187"/>
      <c r="F431" s="273" t="s">
        <v>679</v>
      </c>
      <c r="G431" s="187"/>
      <c r="H431" s="187"/>
      <c r="I431" s="86"/>
      <c r="J431" s="187"/>
      <c r="K431" s="187"/>
      <c r="L431" s="188"/>
      <c r="M431" s="274"/>
      <c r="N431" s="275"/>
      <c r="O431" s="267"/>
      <c r="P431" s="267"/>
      <c r="Q431" s="267"/>
      <c r="R431" s="267"/>
      <c r="S431" s="267"/>
      <c r="T431" s="276"/>
      <c r="U431" s="187"/>
      <c r="V431" s="187"/>
      <c r="W431" s="187"/>
      <c r="X431" s="187"/>
      <c r="Y431" s="187"/>
      <c r="Z431" s="187"/>
      <c r="AA431" s="187"/>
      <c r="AB431" s="187"/>
      <c r="AC431" s="187"/>
      <c r="AD431" s="187"/>
      <c r="AE431" s="187"/>
      <c r="AT431" s="180" t="s">
        <v>150</v>
      </c>
      <c r="AU431" s="180" t="s">
        <v>84</v>
      </c>
    </row>
    <row r="432" spans="1:65" s="190" customFormat="1" ht="21.75" customHeight="1">
      <c r="A432" s="187"/>
      <c r="B432" s="188"/>
      <c r="C432" s="301" t="s">
        <v>680</v>
      </c>
      <c r="D432" s="301" t="s">
        <v>210</v>
      </c>
      <c r="E432" s="302" t="s">
        <v>681</v>
      </c>
      <c r="F432" s="303" t="s">
        <v>682</v>
      </c>
      <c r="G432" s="304" t="s">
        <v>665</v>
      </c>
      <c r="H432" s="305">
        <v>5</v>
      </c>
      <c r="I432" s="90"/>
      <c r="J432" s="306">
        <f>ROUND(I432*H432,2)</f>
        <v>0</v>
      </c>
      <c r="K432" s="303" t="s">
        <v>3</v>
      </c>
      <c r="L432" s="307"/>
      <c r="M432" s="308" t="s">
        <v>3</v>
      </c>
      <c r="N432" s="309" t="s">
        <v>46</v>
      </c>
      <c r="O432" s="267"/>
      <c r="P432" s="268">
        <f>O432*H432</f>
        <v>0</v>
      </c>
      <c r="Q432" s="268">
        <v>1.2999999999999999E-3</v>
      </c>
      <c r="R432" s="268">
        <f>Q432*H432</f>
        <v>6.4999999999999997E-3</v>
      </c>
      <c r="S432" s="268">
        <v>0</v>
      </c>
      <c r="T432" s="269">
        <f>S432*H432</f>
        <v>0</v>
      </c>
      <c r="U432" s="187"/>
      <c r="V432" s="187"/>
      <c r="W432" s="187"/>
      <c r="X432" s="187"/>
      <c r="Y432" s="187"/>
      <c r="Z432" s="187"/>
      <c r="AA432" s="187"/>
      <c r="AB432" s="187"/>
      <c r="AC432" s="187"/>
      <c r="AD432" s="187"/>
      <c r="AE432" s="187"/>
      <c r="AR432" s="270" t="s">
        <v>354</v>
      </c>
      <c r="AT432" s="270" t="s">
        <v>210</v>
      </c>
      <c r="AU432" s="270" t="s">
        <v>84</v>
      </c>
      <c r="AY432" s="180" t="s">
        <v>141</v>
      </c>
      <c r="BE432" s="271">
        <f>IF(N432="základní",J432,0)</f>
        <v>0</v>
      </c>
      <c r="BF432" s="271">
        <f>IF(N432="snížená",J432,0)</f>
        <v>0</v>
      </c>
      <c r="BG432" s="271">
        <f>IF(N432="zákl. přenesená",J432,0)</f>
        <v>0</v>
      </c>
      <c r="BH432" s="271">
        <f>IF(N432="sníž. přenesená",J432,0)</f>
        <v>0</v>
      </c>
      <c r="BI432" s="271">
        <f>IF(N432="nulová",J432,0)</f>
        <v>0</v>
      </c>
      <c r="BJ432" s="180" t="s">
        <v>82</v>
      </c>
      <c r="BK432" s="271">
        <f>ROUND(I432*H432,2)</f>
        <v>0</v>
      </c>
      <c r="BL432" s="180" t="s">
        <v>262</v>
      </c>
      <c r="BM432" s="270" t="s">
        <v>683</v>
      </c>
    </row>
    <row r="433" spans="1:65" s="190" customFormat="1" ht="24.2" customHeight="1">
      <c r="A433" s="187"/>
      <c r="B433" s="188"/>
      <c r="C433" s="259" t="s">
        <v>684</v>
      </c>
      <c r="D433" s="259" t="s">
        <v>143</v>
      </c>
      <c r="E433" s="260" t="s">
        <v>685</v>
      </c>
      <c r="F433" s="261" t="s">
        <v>686</v>
      </c>
      <c r="G433" s="262" t="s">
        <v>199</v>
      </c>
      <c r="H433" s="263">
        <v>7.0000000000000001E-3</v>
      </c>
      <c r="I433" s="85"/>
      <c r="J433" s="264">
        <f>ROUND(I433*H433,2)</f>
        <v>0</v>
      </c>
      <c r="K433" s="261" t="s">
        <v>147</v>
      </c>
      <c r="L433" s="188"/>
      <c r="M433" s="265" t="s">
        <v>3</v>
      </c>
      <c r="N433" s="266" t="s">
        <v>46</v>
      </c>
      <c r="O433" s="267"/>
      <c r="P433" s="268">
        <f>O433*H433</f>
        <v>0</v>
      </c>
      <c r="Q433" s="268">
        <v>0</v>
      </c>
      <c r="R433" s="268">
        <f>Q433*H433</f>
        <v>0</v>
      </c>
      <c r="S433" s="268">
        <v>0</v>
      </c>
      <c r="T433" s="269">
        <f>S433*H433</f>
        <v>0</v>
      </c>
      <c r="U433" s="187"/>
      <c r="V433" s="187"/>
      <c r="W433" s="187"/>
      <c r="X433" s="187"/>
      <c r="Y433" s="187"/>
      <c r="Z433" s="187"/>
      <c r="AA433" s="187"/>
      <c r="AB433" s="187"/>
      <c r="AC433" s="187"/>
      <c r="AD433" s="187"/>
      <c r="AE433" s="187"/>
      <c r="AR433" s="270" t="s">
        <v>262</v>
      </c>
      <c r="AT433" s="270" t="s">
        <v>143</v>
      </c>
      <c r="AU433" s="270" t="s">
        <v>84</v>
      </c>
      <c r="AY433" s="180" t="s">
        <v>141</v>
      </c>
      <c r="BE433" s="271">
        <f>IF(N433="základní",J433,0)</f>
        <v>0</v>
      </c>
      <c r="BF433" s="271">
        <f>IF(N433="snížená",J433,0)</f>
        <v>0</v>
      </c>
      <c r="BG433" s="271">
        <f>IF(N433="zákl. přenesená",J433,0)</f>
        <v>0</v>
      </c>
      <c r="BH433" s="271">
        <f>IF(N433="sníž. přenesená",J433,0)</f>
        <v>0</v>
      </c>
      <c r="BI433" s="271">
        <f>IF(N433="nulová",J433,0)</f>
        <v>0</v>
      </c>
      <c r="BJ433" s="180" t="s">
        <v>82</v>
      </c>
      <c r="BK433" s="271">
        <f>ROUND(I433*H433,2)</f>
        <v>0</v>
      </c>
      <c r="BL433" s="180" t="s">
        <v>262</v>
      </c>
      <c r="BM433" s="270" t="s">
        <v>687</v>
      </c>
    </row>
    <row r="434" spans="1:65" s="190" customFormat="1">
      <c r="A434" s="187"/>
      <c r="B434" s="188"/>
      <c r="C434" s="187"/>
      <c r="D434" s="272" t="s">
        <v>150</v>
      </c>
      <c r="E434" s="187"/>
      <c r="F434" s="273" t="s">
        <v>688</v>
      </c>
      <c r="G434" s="187"/>
      <c r="H434" s="187"/>
      <c r="I434" s="86"/>
      <c r="J434" s="187"/>
      <c r="K434" s="187"/>
      <c r="L434" s="188"/>
      <c r="M434" s="274"/>
      <c r="N434" s="275"/>
      <c r="O434" s="267"/>
      <c r="P434" s="267"/>
      <c r="Q434" s="267"/>
      <c r="R434" s="267"/>
      <c r="S434" s="267"/>
      <c r="T434" s="276"/>
      <c r="U434" s="187"/>
      <c r="V434" s="187"/>
      <c r="W434" s="187"/>
      <c r="X434" s="187"/>
      <c r="Y434" s="187"/>
      <c r="Z434" s="187"/>
      <c r="AA434" s="187"/>
      <c r="AB434" s="187"/>
      <c r="AC434" s="187"/>
      <c r="AD434" s="187"/>
      <c r="AE434" s="187"/>
      <c r="AT434" s="180" t="s">
        <v>150</v>
      </c>
      <c r="AU434" s="180" t="s">
        <v>84</v>
      </c>
    </row>
    <row r="435" spans="1:65" s="246" customFormat="1" ht="22.9" customHeight="1">
      <c r="B435" s="247"/>
      <c r="D435" s="248" t="s">
        <v>74</v>
      </c>
      <c r="E435" s="257" t="s">
        <v>689</v>
      </c>
      <c r="F435" s="257" t="s">
        <v>690</v>
      </c>
      <c r="I435" s="84"/>
      <c r="J435" s="258">
        <f>BK435</f>
        <v>0</v>
      </c>
      <c r="L435" s="247"/>
      <c r="M435" s="251"/>
      <c r="N435" s="252"/>
      <c r="O435" s="252"/>
      <c r="P435" s="253">
        <f>SUM(P436:P443)</f>
        <v>0</v>
      </c>
      <c r="Q435" s="252"/>
      <c r="R435" s="253">
        <f>SUM(R436:R443)</f>
        <v>0.11950539299999999</v>
      </c>
      <c r="S435" s="252"/>
      <c r="T435" s="254">
        <f>SUM(T436:T443)</f>
        <v>0</v>
      </c>
      <c r="AR435" s="248" t="s">
        <v>84</v>
      </c>
      <c r="AT435" s="255" t="s">
        <v>74</v>
      </c>
      <c r="AU435" s="255" t="s">
        <v>82</v>
      </c>
      <c r="AY435" s="248" t="s">
        <v>141</v>
      </c>
      <c r="BK435" s="256">
        <f>SUM(BK436:BK443)</f>
        <v>0</v>
      </c>
    </row>
    <row r="436" spans="1:65" s="190" customFormat="1" ht="16.5" customHeight="1">
      <c r="A436" s="187"/>
      <c r="B436" s="188"/>
      <c r="C436" s="259" t="s">
        <v>691</v>
      </c>
      <c r="D436" s="259" t="s">
        <v>143</v>
      </c>
      <c r="E436" s="260" t="s">
        <v>692</v>
      </c>
      <c r="F436" s="261" t="s">
        <v>693</v>
      </c>
      <c r="G436" s="262" t="s">
        <v>306</v>
      </c>
      <c r="H436" s="263">
        <v>22.164999999999999</v>
      </c>
      <c r="I436" s="85"/>
      <c r="J436" s="264">
        <f>ROUND(I436*H436,2)</f>
        <v>0</v>
      </c>
      <c r="K436" s="261" t="s">
        <v>147</v>
      </c>
      <c r="L436" s="188"/>
      <c r="M436" s="265" t="s">
        <v>3</v>
      </c>
      <c r="N436" s="266" t="s">
        <v>46</v>
      </c>
      <c r="O436" s="267"/>
      <c r="P436" s="268">
        <f>O436*H436</f>
        <v>0</v>
      </c>
      <c r="Q436" s="268">
        <v>3.6641999999999998E-3</v>
      </c>
      <c r="R436" s="268">
        <f>Q436*H436</f>
        <v>8.1216992999999987E-2</v>
      </c>
      <c r="S436" s="268">
        <v>0</v>
      </c>
      <c r="T436" s="269">
        <f>S436*H436</f>
        <v>0</v>
      </c>
      <c r="U436" s="187"/>
      <c r="V436" s="187"/>
      <c r="W436" s="187"/>
      <c r="X436" s="187"/>
      <c r="Y436" s="187"/>
      <c r="Z436" s="187"/>
      <c r="AA436" s="187"/>
      <c r="AB436" s="187"/>
      <c r="AC436" s="187"/>
      <c r="AD436" s="187"/>
      <c r="AE436" s="187"/>
      <c r="AR436" s="270" t="s">
        <v>262</v>
      </c>
      <c r="AT436" s="270" t="s">
        <v>143</v>
      </c>
      <c r="AU436" s="270" t="s">
        <v>84</v>
      </c>
      <c r="AY436" s="180" t="s">
        <v>141</v>
      </c>
      <c r="BE436" s="271">
        <f>IF(N436="základní",J436,0)</f>
        <v>0</v>
      </c>
      <c r="BF436" s="271">
        <f>IF(N436="snížená",J436,0)</f>
        <v>0</v>
      </c>
      <c r="BG436" s="271">
        <f>IF(N436="zákl. přenesená",J436,0)</f>
        <v>0</v>
      </c>
      <c r="BH436" s="271">
        <f>IF(N436="sníž. přenesená",J436,0)</f>
        <v>0</v>
      </c>
      <c r="BI436" s="271">
        <f>IF(N436="nulová",J436,0)</f>
        <v>0</v>
      </c>
      <c r="BJ436" s="180" t="s">
        <v>82</v>
      </c>
      <c r="BK436" s="271">
        <f>ROUND(I436*H436,2)</f>
        <v>0</v>
      </c>
      <c r="BL436" s="180" t="s">
        <v>262</v>
      </c>
      <c r="BM436" s="270" t="s">
        <v>694</v>
      </c>
    </row>
    <row r="437" spans="1:65" s="190" customFormat="1">
      <c r="A437" s="187"/>
      <c r="B437" s="188"/>
      <c r="C437" s="187"/>
      <c r="D437" s="272" t="s">
        <v>150</v>
      </c>
      <c r="E437" s="187"/>
      <c r="F437" s="273" t="s">
        <v>695</v>
      </c>
      <c r="G437" s="187"/>
      <c r="H437" s="187"/>
      <c r="I437" s="86"/>
      <c r="J437" s="187"/>
      <c r="K437" s="187"/>
      <c r="L437" s="188"/>
      <c r="M437" s="274"/>
      <c r="N437" s="275"/>
      <c r="O437" s="267"/>
      <c r="P437" s="267"/>
      <c r="Q437" s="267"/>
      <c r="R437" s="267"/>
      <c r="S437" s="267"/>
      <c r="T437" s="276"/>
      <c r="U437" s="187"/>
      <c r="V437" s="187"/>
      <c r="W437" s="187"/>
      <c r="X437" s="187"/>
      <c r="Y437" s="187"/>
      <c r="Z437" s="187"/>
      <c r="AA437" s="187"/>
      <c r="AB437" s="187"/>
      <c r="AC437" s="187"/>
      <c r="AD437" s="187"/>
      <c r="AE437" s="187"/>
      <c r="AT437" s="180" t="s">
        <v>150</v>
      </c>
      <c r="AU437" s="180" t="s">
        <v>84</v>
      </c>
    </row>
    <row r="438" spans="1:65" s="190" customFormat="1" ht="24.2" customHeight="1">
      <c r="A438" s="187"/>
      <c r="B438" s="188"/>
      <c r="C438" s="259" t="s">
        <v>696</v>
      </c>
      <c r="D438" s="259" t="s">
        <v>143</v>
      </c>
      <c r="E438" s="260" t="s">
        <v>697</v>
      </c>
      <c r="F438" s="261" t="s">
        <v>698</v>
      </c>
      <c r="G438" s="262" t="s">
        <v>665</v>
      </c>
      <c r="H438" s="263">
        <v>2</v>
      </c>
      <c r="I438" s="85"/>
      <c r="J438" s="264">
        <f>ROUND(I438*H438,2)</f>
        <v>0</v>
      </c>
      <c r="K438" s="261" t="s">
        <v>3</v>
      </c>
      <c r="L438" s="188"/>
      <c r="M438" s="265" t="s">
        <v>3</v>
      </c>
      <c r="N438" s="266" t="s">
        <v>46</v>
      </c>
      <c r="O438" s="267"/>
      <c r="P438" s="268">
        <f>O438*H438</f>
        <v>0</v>
      </c>
      <c r="Q438" s="268">
        <v>7.2999999999999996E-4</v>
      </c>
      <c r="R438" s="268">
        <f>Q438*H438</f>
        <v>1.4599999999999999E-3</v>
      </c>
      <c r="S438" s="268">
        <v>0</v>
      </c>
      <c r="T438" s="269">
        <f>S438*H438</f>
        <v>0</v>
      </c>
      <c r="U438" s="187"/>
      <c r="V438" s="187"/>
      <c r="W438" s="187"/>
      <c r="X438" s="187"/>
      <c r="Y438" s="187"/>
      <c r="Z438" s="187"/>
      <c r="AA438" s="187"/>
      <c r="AB438" s="187"/>
      <c r="AC438" s="187"/>
      <c r="AD438" s="187"/>
      <c r="AE438" s="187"/>
      <c r="AR438" s="270" t="s">
        <v>262</v>
      </c>
      <c r="AT438" s="270" t="s">
        <v>143</v>
      </c>
      <c r="AU438" s="270" t="s">
        <v>84</v>
      </c>
      <c r="AY438" s="180" t="s">
        <v>141</v>
      </c>
      <c r="BE438" s="271">
        <f>IF(N438="základní",J438,0)</f>
        <v>0</v>
      </c>
      <c r="BF438" s="271">
        <f>IF(N438="snížená",J438,0)</f>
        <v>0</v>
      </c>
      <c r="BG438" s="271">
        <f>IF(N438="zákl. přenesená",J438,0)</f>
        <v>0</v>
      </c>
      <c r="BH438" s="271">
        <f>IF(N438="sníž. přenesená",J438,0)</f>
        <v>0</v>
      </c>
      <c r="BI438" s="271">
        <f>IF(N438="nulová",J438,0)</f>
        <v>0</v>
      </c>
      <c r="BJ438" s="180" t="s">
        <v>82</v>
      </c>
      <c r="BK438" s="271">
        <f>ROUND(I438*H438,2)</f>
        <v>0</v>
      </c>
      <c r="BL438" s="180" t="s">
        <v>262</v>
      </c>
      <c r="BM438" s="270" t="s">
        <v>699</v>
      </c>
    </row>
    <row r="439" spans="1:65" s="190" customFormat="1" ht="21.75" customHeight="1">
      <c r="A439" s="187"/>
      <c r="B439" s="188"/>
      <c r="C439" s="259" t="s">
        <v>700</v>
      </c>
      <c r="D439" s="259" t="s">
        <v>143</v>
      </c>
      <c r="E439" s="260" t="s">
        <v>701</v>
      </c>
      <c r="F439" s="261" t="s">
        <v>702</v>
      </c>
      <c r="G439" s="262" t="s">
        <v>306</v>
      </c>
      <c r="H439" s="263">
        <v>9.8000000000000007</v>
      </c>
      <c r="I439" s="85"/>
      <c r="J439" s="264">
        <f>ROUND(I439*H439,2)</f>
        <v>0</v>
      </c>
      <c r="K439" s="261" t="s">
        <v>147</v>
      </c>
      <c r="L439" s="188"/>
      <c r="M439" s="265" t="s">
        <v>3</v>
      </c>
      <c r="N439" s="266" t="s">
        <v>46</v>
      </c>
      <c r="O439" s="267"/>
      <c r="P439" s="268">
        <f>O439*H439</f>
        <v>0</v>
      </c>
      <c r="Q439" s="268">
        <v>3.7580000000000001E-3</v>
      </c>
      <c r="R439" s="268">
        <f>Q439*H439</f>
        <v>3.6828400000000004E-2</v>
      </c>
      <c r="S439" s="268">
        <v>0</v>
      </c>
      <c r="T439" s="269">
        <f>S439*H439</f>
        <v>0</v>
      </c>
      <c r="U439" s="187"/>
      <c r="V439" s="187"/>
      <c r="W439" s="187"/>
      <c r="X439" s="187"/>
      <c r="Y439" s="187"/>
      <c r="Z439" s="187"/>
      <c r="AA439" s="187"/>
      <c r="AB439" s="187"/>
      <c r="AC439" s="187"/>
      <c r="AD439" s="187"/>
      <c r="AE439" s="187"/>
      <c r="AR439" s="270" t="s">
        <v>262</v>
      </c>
      <c r="AT439" s="270" t="s">
        <v>143</v>
      </c>
      <c r="AU439" s="270" t="s">
        <v>84</v>
      </c>
      <c r="AY439" s="180" t="s">
        <v>141</v>
      </c>
      <c r="BE439" s="271">
        <f>IF(N439="základní",J439,0)</f>
        <v>0</v>
      </c>
      <c r="BF439" s="271">
        <f>IF(N439="snížená",J439,0)</f>
        <v>0</v>
      </c>
      <c r="BG439" s="271">
        <f>IF(N439="zákl. přenesená",J439,0)</f>
        <v>0</v>
      </c>
      <c r="BH439" s="271">
        <f>IF(N439="sníž. přenesená",J439,0)</f>
        <v>0</v>
      </c>
      <c r="BI439" s="271">
        <f>IF(N439="nulová",J439,0)</f>
        <v>0</v>
      </c>
      <c r="BJ439" s="180" t="s">
        <v>82</v>
      </c>
      <c r="BK439" s="271">
        <f>ROUND(I439*H439,2)</f>
        <v>0</v>
      </c>
      <c r="BL439" s="180" t="s">
        <v>262</v>
      </c>
      <c r="BM439" s="270" t="s">
        <v>703</v>
      </c>
    </row>
    <row r="440" spans="1:65" s="190" customFormat="1">
      <c r="A440" s="187"/>
      <c r="B440" s="188"/>
      <c r="C440" s="187"/>
      <c r="D440" s="272" t="s">
        <v>150</v>
      </c>
      <c r="E440" s="187"/>
      <c r="F440" s="273" t="s">
        <v>704</v>
      </c>
      <c r="G440" s="187"/>
      <c r="H440" s="187"/>
      <c r="I440" s="86"/>
      <c r="J440" s="187"/>
      <c r="K440" s="187"/>
      <c r="L440" s="188"/>
      <c r="M440" s="274"/>
      <c r="N440" s="275"/>
      <c r="O440" s="267"/>
      <c r="P440" s="267"/>
      <c r="Q440" s="267"/>
      <c r="R440" s="267"/>
      <c r="S440" s="267"/>
      <c r="T440" s="276"/>
      <c r="U440" s="187"/>
      <c r="V440" s="187"/>
      <c r="W440" s="187"/>
      <c r="X440" s="187"/>
      <c r="Y440" s="187"/>
      <c r="Z440" s="187"/>
      <c r="AA440" s="187"/>
      <c r="AB440" s="187"/>
      <c r="AC440" s="187"/>
      <c r="AD440" s="187"/>
      <c r="AE440" s="187"/>
      <c r="AT440" s="180" t="s">
        <v>150</v>
      </c>
      <c r="AU440" s="180" t="s">
        <v>84</v>
      </c>
    </row>
    <row r="441" spans="1:65" s="277" customFormat="1">
      <c r="B441" s="278"/>
      <c r="D441" s="279" t="s">
        <v>152</v>
      </c>
      <c r="E441" s="280" t="s">
        <v>3</v>
      </c>
      <c r="F441" s="281" t="s">
        <v>705</v>
      </c>
      <c r="H441" s="282">
        <v>9.8000000000000007</v>
      </c>
      <c r="I441" s="87"/>
      <c r="L441" s="278"/>
      <c r="M441" s="283"/>
      <c r="N441" s="284"/>
      <c r="O441" s="284"/>
      <c r="P441" s="284"/>
      <c r="Q441" s="284"/>
      <c r="R441" s="284"/>
      <c r="S441" s="284"/>
      <c r="T441" s="285"/>
      <c r="AT441" s="280" t="s">
        <v>152</v>
      </c>
      <c r="AU441" s="280" t="s">
        <v>84</v>
      </c>
      <c r="AV441" s="277" t="s">
        <v>84</v>
      </c>
      <c r="AW441" s="277" t="s">
        <v>36</v>
      </c>
      <c r="AX441" s="277" t="s">
        <v>82</v>
      </c>
      <c r="AY441" s="280" t="s">
        <v>141</v>
      </c>
    </row>
    <row r="442" spans="1:65" s="190" customFormat="1" ht="24.2" customHeight="1">
      <c r="A442" s="187"/>
      <c r="B442" s="188"/>
      <c r="C442" s="259" t="s">
        <v>706</v>
      </c>
      <c r="D442" s="259" t="s">
        <v>143</v>
      </c>
      <c r="E442" s="260" t="s">
        <v>707</v>
      </c>
      <c r="F442" s="261" t="s">
        <v>708</v>
      </c>
      <c r="G442" s="262" t="s">
        <v>199</v>
      </c>
      <c r="H442" s="263">
        <v>0.12</v>
      </c>
      <c r="I442" s="85"/>
      <c r="J442" s="264">
        <f>ROUND(I442*H442,2)</f>
        <v>0</v>
      </c>
      <c r="K442" s="261" t="s">
        <v>147</v>
      </c>
      <c r="L442" s="188"/>
      <c r="M442" s="265" t="s">
        <v>3</v>
      </c>
      <c r="N442" s="266" t="s">
        <v>46</v>
      </c>
      <c r="O442" s="267"/>
      <c r="P442" s="268">
        <f>O442*H442</f>
        <v>0</v>
      </c>
      <c r="Q442" s="268">
        <v>0</v>
      </c>
      <c r="R442" s="268">
        <f>Q442*H442</f>
        <v>0</v>
      </c>
      <c r="S442" s="268">
        <v>0</v>
      </c>
      <c r="T442" s="269">
        <f>S442*H442</f>
        <v>0</v>
      </c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R442" s="270" t="s">
        <v>262</v>
      </c>
      <c r="AT442" s="270" t="s">
        <v>143</v>
      </c>
      <c r="AU442" s="270" t="s">
        <v>84</v>
      </c>
      <c r="AY442" s="180" t="s">
        <v>141</v>
      </c>
      <c r="BE442" s="271">
        <f>IF(N442="základní",J442,0)</f>
        <v>0</v>
      </c>
      <c r="BF442" s="271">
        <f>IF(N442="snížená",J442,0)</f>
        <v>0</v>
      </c>
      <c r="BG442" s="271">
        <f>IF(N442="zákl. přenesená",J442,0)</f>
        <v>0</v>
      </c>
      <c r="BH442" s="271">
        <f>IF(N442="sníž. přenesená",J442,0)</f>
        <v>0</v>
      </c>
      <c r="BI442" s="271">
        <f>IF(N442="nulová",J442,0)</f>
        <v>0</v>
      </c>
      <c r="BJ442" s="180" t="s">
        <v>82</v>
      </c>
      <c r="BK442" s="271">
        <f>ROUND(I442*H442,2)</f>
        <v>0</v>
      </c>
      <c r="BL442" s="180" t="s">
        <v>262</v>
      </c>
      <c r="BM442" s="270" t="s">
        <v>709</v>
      </c>
    </row>
    <row r="443" spans="1:65" s="190" customFormat="1">
      <c r="A443" s="187"/>
      <c r="B443" s="188"/>
      <c r="C443" s="187"/>
      <c r="D443" s="272" t="s">
        <v>150</v>
      </c>
      <c r="E443" s="187"/>
      <c r="F443" s="273" t="s">
        <v>710</v>
      </c>
      <c r="G443" s="187"/>
      <c r="H443" s="187"/>
      <c r="I443" s="86"/>
      <c r="J443" s="187"/>
      <c r="K443" s="187"/>
      <c r="L443" s="188"/>
      <c r="M443" s="274"/>
      <c r="N443" s="275"/>
      <c r="O443" s="267"/>
      <c r="P443" s="267"/>
      <c r="Q443" s="267"/>
      <c r="R443" s="267"/>
      <c r="S443" s="267"/>
      <c r="T443" s="276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T443" s="180" t="s">
        <v>150</v>
      </c>
      <c r="AU443" s="180" t="s">
        <v>84</v>
      </c>
    </row>
    <row r="444" spans="1:65" s="246" customFormat="1" ht="22.9" customHeight="1">
      <c r="B444" s="247"/>
      <c r="D444" s="248" t="s">
        <v>74</v>
      </c>
      <c r="E444" s="257" t="s">
        <v>711</v>
      </c>
      <c r="F444" s="257" t="s">
        <v>712</v>
      </c>
      <c r="I444" s="84"/>
      <c r="J444" s="258">
        <f>BK444</f>
        <v>0</v>
      </c>
      <c r="L444" s="247"/>
      <c r="M444" s="251"/>
      <c r="N444" s="252"/>
      <c r="O444" s="252"/>
      <c r="P444" s="253">
        <f>SUM(P445:P459)</f>
        <v>0</v>
      </c>
      <c r="Q444" s="252"/>
      <c r="R444" s="253">
        <f>SUM(R445:R459)</f>
        <v>0.82214539999999992</v>
      </c>
      <c r="S444" s="252"/>
      <c r="T444" s="254">
        <f>SUM(T445:T459)</f>
        <v>0</v>
      </c>
      <c r="AR444" s="248" t="s">
        <v>84</v>
      </c>
      <c r="AT444" s="255" t="s">
        <v>74</v>
      </c>
      <c r="AU444" s="255" t="s">
        <v>82</v>
      </c>
      <c r="AY444" s="248" t="s">
        <v>141</v>
      </c>
      <c r="BK444" s="256">
        <f>SUM(BK445:BK459)</f>
        <v>0</v>
      </c>
    </row>
    <row r="445" spans="1:65" s="190" customFormat="1" ht="21.75" customHeight="1">
      <c r="A445" s="187"/>
      <c r="B445" s="188"/>
      <c r="C445" s="259" t="s">
        <v>713</v>
      </c>
      <c r="D445" s="259" t="s">
        <v>143</v>
      </c>
      <c r="E445" s="260" t="s">
        <v>714</v>
      </c>
      <c r="F445" s="261" t="s">
        <v>715</v>
      </c>
      <c r="G445" s="262" t="s">
        <v>665</v>
      </c>
      <c r="H445" s="263">
        <v>5</v>
      </c>
      <c r="I445" s="85"/>
      <c r="J445" s="264">
        <f>ROUND(I445*H445,2)</f>
        <v>0</v>
      </c>
      <c r="K445" s="261" t="s">
        <v>147</v>
      </c>
      <c r="L445" s="188"/>
      <c r="M445" s="265" t="s">
        <v>3</v>
      </c>
      <c r="N445" s="266" t="s">
        <v>46</v>
      </c>
      <c r="O445" s="267"/>
      <c r="P445" s="268">
        <f>O445*H445</f>
        <v>0</v>
      </c>
      <c r="Q445" s="268">
        <v>5.9219999999999997E-4</v>
      </c>
      <c r="R445" s="268">
        <f>Q445*H445</f>
        <v>2.9610000000000001E-3</v>
      </c>
      <c r="S445" s="268">
        <v>0</v>
      </c>
      <c r="T445" s="269">
        <f>S445*H445</f>
        <v>0</v>
      </c>
      <c r="U445" s="187"/>
      <c r="V445" s="187"/>
      <c r="W445" s="187"/>
      <c r="X445" s="187"/>
      <c r="Y445" s="187"/>
      <c r="Z445" s="187"/>
      <c r="AA445" s="187"/>
      <c r="AB445" s="187"/>
      <c r="AC445" s="187"/>
      <c r="AD445" s="187"/>
      <c r="AE445" s="187"/>
      <c r="AR445" s="270" t="s">
        <v>262</v>
      </c>
      <c r="AT445" s="270" t="s">
        <v>143</v>
      </c>
      <c r="AU445" s="270" t="s">
        <v>84</v>
      </c>
      <c r="AY445" s="180" t="s">
        <v>141</v>
      </c>
      <c r="BE445" s="271">
        <f>IF(N445="základní",J445,0)</f>
        <v>0</v>
      </c>
      <c r="BF445" s="271">
        <f>IF(N445="snížená",J445,0)</f>
        <v>0</v>
      </c>
      <c r="BG445" s="271">
        <f>IF(N445="zákl. přenesená",J445,0)</f>
        <v>0</v>
      </c>
      <c r="BH445" s="271">
        <f>IF(N445="sníž. přenesená",J445,0)</f>
        <v>0</v>
      </c>
      <c r="BI445" s="271">
        <f>IF(N445="nulová",J445,0)</f>
        <v>0</v>
      </c>
      <c r="BJ445" s="180" t="s">
        <v>82</v>
      </c>
      <c r="BK445" s="271">
        <f>ROUND(I445*H445,2)</f>
        <v>0</v>
      </c>
      <c r="BL445" s="180" t="s">
        <v>262</v>
      </c>
      <c r="BM445" s="270" t="s">
        <v>716</v>
      </c>
    </row>
    <row r="446" spans="1:65" s="190" customFormat="1">
      <c r="A446" s="187"/>
      <c r="B446" s="188"/>
      <c r="C446" s="187"/>
      <c r="D446" s="272" t="s">
        <v>150</v>
      </c>
      <c r="E446" s="187"/>
      <c r="F446" s="273" t="s">
        <v>717</v>
      </c>
      <c r="G446" s="187"/>
      <c r="H446" s="187"/>
      <c r="I446" s="86"/>
      <c r="J446" s="187"/>
      <c r="K446" s="187"/>
      <c r="L446" s="188"/>
      <c r="M446" s="274"/>
      <c r="N446" s="275"/>
      <c r="O446" s="267"/>
      <c r="P446" s="267"/>
      <c r="Q446" s="267"/>
      <c r="R446" s="267"/>
      <c r="S446" s="267"/>
      <c r="T446" s="276"/>
      <c r="U446" s="187"/>
      <c r="V446" s="187"/>
      <c r="W446" s="187"/>
      <c r="X446" s="187"/>
      <c r="Y446" s="187"/>
      <c r="Z446" s="187"/>
      <c r="AA446" s="187"/>
      <c r="AB446" s="187"/>
      <c r="AC446" s="187"/>
      <c r="AD446" s="187"/>
      <c r="AE446" s="187"/>
      <c r="AT446" s="180" t="s">
        <v>150</v>
      </c>
      <c r="AU446" s="180" t="s">
        <v>84</v>
      </c>
    </row>
    <row r="447" spans="1:65" s="277" customFormat="1">
      <c r="B447" s="278"/>
      <c r="D447" s="279" t="s">
        <v>152</v>
      </c>
      <c r="E447" s="280" t="s">
        <v>3</v>
      </c>
      <c r="F447" s="281" t="s">
        <v>718</v>
      </c>
      <c r="H447" s="282">
        <v>3</v>
      </c>
      <c r="I447" s="87"/>
      <c r="L447" s="278"/>
      <c r="M447" s="283"/>
      <c r="N447" s="284"/>
      <c r="O447" s="284"/>
      <c r="P447" s="284"/>
      <c r="Q447" s="284"/>
      <c r="R447" s="284"/>
      <c r="S447" s="284"/>
      <c r="T447" s="285"/>
      <c r="AT447" s="280" t="s">
        <v>152</v>
      </c>
      <c r="AU447" s="280" t="s">
        <v>84</v>
      </c>
      <c r="AV447" s="277" t="s">
        <v>84</v>
      </c>
      <c r="AW447" s="277" t="s">
        <v>36</v>
      </c>
      <c r="AX447" s="277" t="s">
        <v>75</v>
      </c>
      <c r="AY447" s="280" t="s">
        <v>141</v>
      </c>
    </row>
    <row r="448" spans="1:65" s="277" customFormat="1">
      <c r="B448" s="278"/>
      <c r="D448" s="279" t="s">
        <v>152</v>
      </c>
      <c r="E448" s="280" t="s">
        <v>3</v>
      </c>
      <c r="F448" s="281" t="s">
        <v>719</v>
      </c>
      <c r="H448" s="282">
        <v>2</v>
      </c>
      <c r="I448" s="87"/>
      <c r="L448" s="278"/>
      <c r="M448" s="283"/>
      <c r="N448" s="284"/>
      <c r="O448" s="284"/>
      <c r="P448" s="284"/>
      <c r="Q448" s="284"/>
      <c r="R448" s="284"/>
      <c r="S448" s="284"/>
      <c r="T448" s="285"/>
      <c r="AT448" s="280" t="s">
        <v>152</v>
      </c>
      <c r="AU448" s="280" t="s">
        <v>84</v>
      </c>
      <c r="AV448" s="277" t="s">
        <v>84</v>
      </c>
      <c r="AW448" s="277" t="s">
        <v>36</v>
      </c>
      <c r="AX448" s="277" t="s">
        <v>75</v>
      </c>
      <c r="AY448" s="280" t="s">
        <v>141</v>
      </c>
    </row>
    <row r="449" spans="1:65" s="286" customFormat="1">
      <c r="B449" s="287"/>
      <c r="D449" s="279" t="s">
        <v>152</v>
      </c>
      <c r="E449" s="288" t="s">
        <v>3</v>
      </c>
      <c r="F449" s="289" t="s">
        <v>156</v>
      </c>
      <c r="H449" s="290">
        <v>5</v>
      </c>
      <c r="I449" s="88"/>
      <c r="L449" s="287"/>
      <c r="M449" s="291"/>
      <c r="N449" s="292"/>
      <c r="O449" s="292"/>
      <c r="P449" s="292"/>
      <c r="Q449" s="292"/>
      <c r="R449" s="292"/>
      <c r="S449" s="292"/>
      <c r="T449" s="293"/>
      <c r="AT449" s="288" t="s">
        <v>152</v>
      </c>
      <c r="AU449" s="288" t="s">
        <v>84</v>
      </c>
      <c r="AV449" s="286" t="s">
        <v>148</v>
      </c>
      <c r="AW449" s="286" t="s">
        <v>36</v>
      </c>
      <c r="AX449" s="286" t="s">
        <v>82</v>
      </c>
      <c r="AY449" s="288" t="s">
        <v>141</v>
      </c>
    </row>
    <row r="450" spans="1:65" s="190" customFormat="1" ht="37.9" customHeight="1">
      <c r="A450" s="187"/>
      <c r="B450" s="188"/>
      <c r="C450" s="301" t="s">
        <v>720</v>
      </c>
      <c r="D450" s="301" t="s">
        <v>210</v>
      </c>
      <c r="E450" s="302" t="s">
        <v>721</v>
      </c>
      <c r="F450" s="303" t="s">
        <v>722</v>
      </c>
      <c r="G450" s="304" t="s">
        <v>665</v>
      </c>
      <c r="H450" s="305">
        <v>3</v>
      </c>
      <c r="I450" s="90"/>
      <c r="J450" s="306">
        <f>ROUND(I450*H450,2)</f>
        <v>0</v>
      </c>
      <c r="K450" s="303" t="s">
        <v>3</v>
      </c>
      <c r="L450" s="307"/>
      <c r="M450" s="308" t="s">
        <v>3</v>
      </c>
      <c r="N450" s="309" t="s">
        <v>46</v>
      </c>
      <c r="O450" s="267"/>
      <c r="P450" s="268">
        <f>O450*H450</f>
        <v>0</v>
      </c>
      <c r="Q450" s="268">
        <v>9.1200000000000003E-2</v>
      </c>
      <c r="R450" s="268">
        <f>Q450*H450</f>
        <v>0.27360000000000001</v>
      </c>
      <c r="S450" s="268">
        <v>0</v>
      </c>
      <c r="T450" s="269">
        <f>S450*H450</f>
        <v>0</v>
      </c>
      <c r="U450" s="187"/>
      <c r="V450" s="187"/>
      <c r="W450" s="187"/>
      <c r="X450" s="187"/>
      <c r="Y450" s="187"/>
      <c r="Z450" s="187"/>
      <c r="AA450" s="187"/>
      <c r="AB450" s="187"/>
      <c r="AC450" s="187"/>
      <c r="AD450" s="187"/>
      <c r="AE450" s="187"/>
      <c r="AR450" s="270" t="s">
        <v>354</v>
      </c>
      <c r="AT450" s="270" t="s">
        <v>210</v>
      </c>
      <c r="AU450" s="270" t="s">
        <v>84</v>
      </c>
      <c r="AY450" s="180" t="s">
        <v>141</v>
      </c>
      <c r="BE450" s="271">
        <f>IF(N450="základní",J450,0)</f>
        <v>0</v>
      </c>
      <c r="BF450" s="271">
        <f>IF(N450="snížená",J450,0)</f>
        <v>0</v>
      </c>
      <c r="BG450" s="271">
        <f>IF(N450="zákl. přenesená",J450,0)</f>
        <v>0</v>
      </c>
      <c r="BH450" s="271">
        <f>IF(N450="sníž. přenesená",J450,0)</f>
        <v>0</v>
      </c>
      <c r="BI450" s="271">
        <f>IF(N450="nulová",J450,0)</f>
        <v>0</v>
      </c>
      <c r="BJ450" s="180" t="s">
        <v>82</v>
      </c>
      <c r="BK450" s="271">
        <f>ROUND(I450*H450,2)</f>
        <v>0</v>
      </c>
      <c r="BL450" s="180" t="s">
        <v>262</v>
      </c>
      <c r="BM450" s="270" t="s">
        <v>723</v>
      </c>
    </row>
    <row r="451" spans="1:65" s="277" customFormat="1">
      <c r="B451" s="278"/>
      <c r="D451" s="279" t="s">
        <v>152</v>
      </c>
      <c r="E451" s="280" t="s">
        <v>3</v>
      </c>
      <c r="F451" s="281" t="s">
        <v>718</v>
      </c>
      <c r="H451" s="282">
        <v>3</v>
      </c>
      <c r="I451" s="87"/>
      <c r="L451" s="278"/>
      <c r="M451" s="283"/>
      <c r="N451" s="284"/>
      <c r="O451" s="284"/>
      <c r="P451" s="284"/>
      <c r="Q451" s="284"/>
      <c r="R451" s="284"/>
      <c r="S451" s="284"/>
      <c r="T451" s="285"/>
      <c r="AT451" s="280" t="s">
        <v>152</v>
      </c>
      <c r="AU451" s="280" t="s">
        <v>84</v>
      </c>
      <c r="AV451" s="277" t="s">
        <v>84</v>
      </c>
      <c r="AW451" s="277" t="s">
        <v>36</v>
      </c>
      <c r="AX451" s="277" t="s">
        <v>82</v>
      </c>
      <c r="AY451" s="280" t="s">
        <v>141</v>
      </c>
    </row>
    <row r="452" spans="1:65" s="190" customFormat="1" ht="49.15" customHeight="1">
      <c r="A452" s="187"/>
      <c r="B452" s="188"/>
      <c r="C452" s="301" t="s">
        <v>724</v>
      </c>
      <c r="D452" s="301" t="s">
        <v>210</v>
      </c>
      <c r="E452" s="302" t="s">
        <v>725</v>
      </c>
      <c r="F452" s="303" t="s">
        <v>726</v>
      </c>
      <c r="G452" s="304" t="s">
        <v>665</v>
      </c>
      <c r="H452" s="305">
        <v>2</v>
      </c>
      <c r="I452" s="90"/>
      <c r="J452" s="306">
        <f>ROUND(I452*H452,2)</f>
        <v>0</v>
      </c>
      <c r="K452" s="303" t="s">
        <v>3</v>
      </c>
      <c r="L452" s="307"/>
      <c r="M452" s="308" t="s">
        <v>3</v>
      </c>
      <c r="N452" s="309" t="s">
        <v>46</v>
      </c>
      <c r="O452" s="267"/>
      <c r="P452" s="268">
        <f>O452*H452</f>
        <v>0</v>
      </c>
      <c r="Q452" s="268">
        <v>9.1200000000000003E-2</v>
      </c>
      <c r="R452" s="268">
        <f>Q452*H452</f>
        <v>0.18240000000000001</v>
      </c>
      <c r="S452" s="268">
        <v>0</v>
      </c>
      <c r="T452" s="269">
        <f>S452*H452</f>
        <v>0</v>
      </c>
      <c r="U452" s="187"/>
      <c r="V452" s="187"/>
      <c r="W452" s="187"/>
      <c r="X452" s="187"/>
      <c r="Y452" s="187"/>
      <c r="Z452" s="187"/>
      <c r="AA452" s="187"/>
      <c r="AB452" s="187"/>
      <c r="AC452" s="187"/>
      <c r="AD452" s="187"/>
      <c r="AE452" s="187"/>
      <c r="AR452" s="270" t="s">
        <v>354</v>
      </c>
      <c r="AT452" s="270" t="s">
        <v>210</v>
      </c>
      <c r="AU452" s="270" t="s">
        <v>84</v>
      </c>
      <c r="AY452" s="180" t="s">
        <v>141</v>
      </c>
      <c r="BE452" s="271">
        <f>IF(N452="základní",J452,0)</f>
        <v>0</v>
      </c>
      <c r="BF452" s="271">
        <f>IF(N452="snížená",J452,0)</f>
        <v>0</v>
      </c>
      <c r="BG452" s="271">
        <f>IF(N452="zákl. přenesená",J452,0)</f>
        <v>0</v>
      </c>
      <c r="BH452" s="271">
        <f>IF(N452="sníž. přenesená",J452,0)</f>
        <v>0</v>
      </c>
      <c r="BI452" s="271">
        <f>IF(N452="nulová",J452,0)</f>
        <v>0</v>
      </c>
      <c r="BJ452" s="180" t="s">
        <v>82</v>
      </c>
      <c r="BK452" s="271">
        <f>ROUND(I452*H452,2)</f>
        <v>0</v>
      </c>
      <c r="BL452" s="180" t="s">
        <v>262</v>
      </c>
      <c r="BM452" s="270" t="s">
        <v>727</v>
      </c>
    </row>
    <row r="453" spans="1:65" s="277" customFormat="1">
      <c r="B453" s="278"/>
      <c r="D453" s="279" t="s">
        <v>152</v>
      </c>
      <c r="E453" s="280" t="s">
        <v>3</v>
      </c>
      <c r="F453" s="281" t="s">
        <v>719</v>
      </c>
      <c r="H453" s="282">
        <v>2</v>
      </c>
      <c r="I453" s="87"/>
      <c r="L453" s="278"/>
      <c r="M453" s="283"/>
      <c r="N453" s="284"/>
      <c r="O453" s="284"/>
      <c r="P453" s="284"/>
      <c r="Q453" s="284"/>
      <c r="R453" s="284"/>
      <c r="S453" s="284"/>
      <c r="T453" s="285"/>
      <c r="AT453" s="280" t="s">
        <v>152</v>
      </c>
      <c r="AU453" s="280" t="s">
        <v>84</v>
      </c>
      <c r="AV453" s="277" t="s">
        <v>84</v>
      </c>
      <c r="AW453" s="277" t="s">
        <v>36</v>
      </c>
      <c r="AX453" s="277" t="s">
        <v>82</v>
      </c>
      <c r="AY453" s="280" t="s">
        <v>141</v>
      </c>
    </row>
    <row r="454" spans="1:65" s="190" customFormat="1" ht="21.75" customHeight="1">
      <c r="A454" s="187"/>
      <c r="B454" s="188"/>
      <c r="C454" s="259" t="s">
        <v>728</v>
      </c>
      <c r="D454" s="259" t="s">
        <v>143</v>
      </c>
      <c r="E454" s="260" t="s">
        <v>729</v>
      </c>
      <c r="F454" s="261" t="s">
        <v>730</v>
      </c>
      <c r="G454" s="262" t="s">
        <v>665</v>
      </c>
      <c r="H454" s="263">
        <v>2</v>
      </c>
      <c r="I454" s="85"/>
      <c r="J454" s="264">
        <f>ROUND(I454*H454,2)</f>
        <v>0</v>
      </c>
      <c r="K454" s="261" t="s">
        <v>147</v>
      </c>
      <c r="L454" s="188"/>
      <c r="M454" s="265" t="s">
        <v>3</v>
      </c>
      <c r="N454" s="266" t="s">
        <v>46</v>
      </c>
      <c r="O454" s="267"/>
      <c r="P454" s="268">
        <f>O454*H454</f>
        <v>0</v>
      </c>
      <c r="Q454" s="268">
        <v>5.9219999999999997E-4</v>
      </c>
      <c r="R454" s="268">
        <f>Q454*H454</f>
        <v>1.1843999999999999E-3</v>
      </c>
      <c r="S454" s="268">
        <v>0</v>
      </c>
      <c r="T454" s="269">
        <f>S454*H454</f>
        <v>0</v>
      </c>
      <c r="U454" s="187"/>
      <c r="V454" s="187"/>
      <c r="W454" s="187"/>
      <c r="X454" s="187"/>
      <c r="Y454" s="187"/>
      <c r="Z454" s="187"/>
      <c r="AA454" s="187"/>
      <c r="AB454" s="187"/>
      <c r="AC454" s="187"/>
      <c r="AD454" s="187"/>
      <c r="AE454" s="187"/>
      <c r="AR454" s="270" t="s">
        <v>262</v>
      </c>
      <c r="AT454" s="270" t="s">
        <v>143</v>
      </c>
      <c r="AU454" s="270" t="s">
        <v>84</v>
      </c>
      <c r="AY454" s="180" t="s">
        <v>141</v>
      </c>
      <c r="BE454" s="271">
        <f>IF(N454="základní",J454,0)</f>
        <v>0</v>
      </c>
      <c r="BF454" s="271">
        <f>IF(N454="snížená",J454,0)</f>
        <v>0</v>
      </c>
      <c r="BG454" s="271">
        <f>IF(N454="zákl. přenesená",J454,0)</f>
        <v>0</v>
      </c>
      <c r="BH454" s="271">
        <f>IF(N454="sníž. přenesená",J454,0)</f>
        <v>0</v>
      </c>
      <c r="BI454" s="271">
        <f>IF(N454="nulová",J454,0)</f>
        <v>0</v>
      </c>
      <c r="BJ454" s="180" t="s">
        <v>82</v>
      </c>
      <c r="BK454" s="271">
        <f>ROUND(I454*H454,2)</f>
        <v>0</v>
      </c>
      <c r="BL454" s="180" t="s">
        <v>262</v>
      </c>
      <c r="BM454" s="270" t="s">
        <v>731</v>
      </c>
    </row>
    <row r="455" spans="1:65" s="190" customFormat="1">
      <c r="A455" s="187"/>
      <c r="B455" s="188"/>
      <c r="C455" s="187"/>
      <c r="D455" s="272" t="s">
        <v>150</v>
      </c>
      <c r="E455" s="187"/>
      <c r="F455" s="273" t="s">
        <v>732</v>
      </c>
      <c r="G455" s="187"/>
      <c r="H455" s="187"/>
      <c r="I455" s="86"/>
      <c r="J455" s="187"/>
      <c r="K455" s="187"/>
      <c r="L455" s="188"/>
      <c r="M455" s="274"/>
      <c r="N455" s="275"/>
      <c r="O455" s="267"/>
      <c r="P455" s="267"/>
      <c r="Q455" s="267"/>
      <c r="R455" s="267"/>
      <c r="S455" s="267"/>
      <c r="T455" s="276"/>
      <c r="U455" s="187"/>
      <c r="V455" s="187"/>
      <c r="W455" s="187"/>
      <c r="X455" s="187"/>
      <c r="Y455" s="187"/>
      <c r="Z455" s="187"/>
      <c r="AA455" s="187"/>
      <c r="AB455" s="187"/>
      <c r="AC455" s="187"/>
      <c r="AD455" s="187"/>
      <c r="AE455" s="187"/>
      <c r="AT455" s="180" t="s">
        <v>150</v>
      </c>
      <c r="AU455" s="180" t="s">
        <v>84</v>
      </c>
    </row>
    <row r="456" spans="1:65" s="277" customFormat="1">
      <c r="B456" s="278"/>
      <c r="D456" s="279" t="s">
        <v>152</v>
      </c>
      <c r="E456" s="280" t="s">
        <v>3</v>
      </c>
      <c r="F456" s="281" t="s">
        <v>733</v>
      </c>
      <c r="H456" s="282">
        <v>2</v>
      </c>
      <c r="I456" s="87"/>
      <c r="L456" s="278"/>
      <c r="M456" s="283"/>
      <c r="N456" s="284"/>
      <c r="O456" s="284"/>
      <c r="P456" s="284"/>
      <c r="Q456" s="284"/>
      <c r="R456" s="284"/>
      <c r="S456" s="284"/>
      <c r="T456" s="285"/>
      <c r="AT456" s="280" t="s">
        <v>152</v>
      </c>
      <c r="AU456" s="280" t="s">
        <v>84</v>
      </c>
      <c r="AV456" s="277" t="s">
        <v>84</v>
      </c>
      <c r="AW456" s="277" t="s">
        <v>36</v>
      </c>
      <c r="AX456" s="277" t="s">
        <v>82</v>
      </c>
      <c r="AY456" s="280" t="s">
        <v>141</v>
      </c>
    </row>
    <row r="457" spans="1:65" s="190" customFormat="1" ht="37.9" customHeight="1">
      <c r="A457" s="187"/>
      <c r="B457" s="188"/>
      <c r="C457" s="301" t="s">
        <v>734</v>
      </c>
      <c r="D457" s="301" t="s">
        <v>210</v>
      </c>
      <c r="E457" s="302" t="s">
        <v>735</v>
      </c>
      <c r="F457" s="303" t="s">
        <v>736</v>
      </c>
      <c r="G457" s="304" t="s">
        <v>665</v>
      </c>
      <c r="H457" s="305">
        <v>2</v>
      </c>
      <c r="I457" s="90"/>
      <c r="J457" s="306">
        <f>ROUND(I457*H457,2)</f>
        <v>0</v>
      </c>
      <c r="K457" s="303" t="s">
        <v>3</v>
      </c>
      <c r="L457" s="307"/>
      <c r="M457" s="308" t="s">
        <v>3</v>
      </c>
      <c r="N457" s="309" t="s">
        <v>46</v>
      </c>
      <c r="O457" s="267"/>
      <c r="P457" s="268">
        <f>O457*H457</f>
        <v>0</v>
      </c>
      <c r="Q457" s="268">
        <v>0.18099999999999999</v>
      </c>
      <c r="R457" s="268">
        <f>Q457*H457</f>
        <v>0.36199999999999999</v>
      </c>
      <c r="S457" s="268">
        <v>0</v>
      </c>
      <c r="T457" s="269">
        <f>S457*H457</f>
        <v>0</v>
      </c>
      <c r="U457" s="187"/>
      <c r="V457" s="187"/>
      <c r="W457" s="187"/>
      <c r="X457" s="187"/>
      <c r="Y457" s="187"/>
      <c r="Z457" s="187"/>
      <c r="AA457" s="187"/>
      <c r="AB457" s="187"/>
      <c r="AC457" s="187"/>
      <c r="AD457" s="187"/>
      <c r="AE457" s="187"/>
      <c r="AR457" s="270" t="s">
        <v>354</v>
      </c>
      <c r="AT457" s="270" t="s">
        <v>210</v>
      </c>
      <c r="AU457" s="270" t="s">
        <v>84</v>
      </c>
      <c r="AY457" s="180" t="s">
        <v>141</v>
      </c>
      <c r="BE457" s="271">
        <f>IF(N457="základní",J457,0)</f>
        <v>0</v>
      </c>
      <c r="BF457" s="271">
        <f>IF(N457="snížená",J457,0)</f>
        <v>0</v>
      </c>
      <c r="BG457" s="271">
        <f>IF(N457="zákl. přenesená",J457,0)</f>
        <v>0</v>
      </c>
      <c r="BH457" s="271">
        <f>IF(N457="sníž. přenesená",J457,0)</f>
        <v>0</v>
      </c>
      <c r="BI457" s="271">
        <f>IF(N457="nulová",J457,0)</f>
        <v>0</v>
      </c>
      <c r="BJ457" s="180" t="s">
        <v>82</v>
      </c>
      <c r="BK457" s="271">
        <f>ROUND(I457*H457,2)</f>
        <v>0</v>
      </c>
      <c r="BL457" s="180" t="s">
        <v>262</v>
      </c>
      <c r="BM457" s="270" t="s">
        <v>737</v>
      </c>
    </row>
    <row r="458" spans="1:65" s="190" customFormat="1" ht="24.2" customHeight="1">
      <c r="A458" s="187"/>
      <c r="B458" s="188"/>
      <c r="C458" s="259" t="s">
        <v>738</v>
      </c>
      <c r="D458" s="259" t="s">
        <v>143</v>
      </c>
      <c r="E458" s="260" t="s">
        <v>739</v>
      </c>
      <c r="F458" s="261" t="s">
        <v>740</v>
      </c>
      <c r="G458" s="262" t="s">
        <v>199</v>
      </c>
      <c r="H458" s="263">
        <v>0.82199999999999995</v>
      </c>
      <c r="I458" s="85"/>
      <c r="J458" s="264">
        <f>ROUND(I458*H458,2)</f>
        <v>0</v>
      </c>
      <c r="K458" s="261" t="s">
        <v>147</v>
      </c>
      <c r="L458" s="188"/>
      <c r="M458" s="265" t="s">
        <v>3</v>
      </c>
      <c r="N458" s="266" t="s">
        <v>46</v>
      </c>
      <c r="O458" s="267"/>
      <c r="P458" s="268">
        <f>O458*H458</f>
        <v>0</v>
      </c>
      <c r="Q458" s="268">
        <v>0</v>
      </c>
      <c r="R458" s="268">
        <f>Q458*H458</f>
        <v>0</v>
      </c>
      <c r="S458" s="268">
        <v>0</v>
      </c>
      <c r="T458" s="269">
        <f>S458*H458</f>
        <v>0</v>
      </c>
      <c r="U458" s="187"/>
      <c r="V458" s="187"/>
      <c r="W458" s="187"/>
      <c r="X458" s="187"/>
      <c r="Y458" s="187"/>
      <c r="Z458" s="187"/>
      <c r="AA458" s="187"/>
      <c r="AB458" s="187"/>
      <c r="AC458" s="187"/>
      <c r="AD458" s="187"/>
      <c r="AE458" s="187"/>
      <c r="AR458" s="270" t="s">
        <v>262</v>
      </c>
      <c r="AT458" s="270" t="s">
        <v>143</v>
      </c>
      <c r="AU458" s="270" t="s">
        <v>84</v>
      </c>
      <c r="AY458" s="180" t="s">
        <v>141</v>
      </c>
      <c r="BE458" s="271">
        <f>IF(N458="základní",J458,0)</f>
        <v>0</v>
      </c>
      <c r="BF458" s="271">
        <f>IF(N458="snížená",J458,0)</f>
        <v>0</v>
      </c>
      <c r="BG458" s="271">
        <f>IF(N458="zákl. přenesená",J458,0)</f>
        <v>0</v>
      </c>
      <c r="BH458" s="271">
        <f>IF(N458="sníž. přenesená",J458,0)</f>
        <v>0</v>
      </c>
      <c r="BI458" s="271">
        <f>IF(N458="nulová",J458,0)</f>
        <v>0</v>
      </c>
      <c r="BJ458" s="180" t="s">
        <v>82</v>
      </c>
      <c r="BK458" s="271">
        <f>ROUND(I458*H458,2)</f>
        <v>0</v>
      </c>
      <c r="BL458" s="180" t="s">
        <v>262</v>
      </c>
      <c r="BM458" s="270" t="s">
        <v>741</v>
      </c>
    </row>
    <row r="459" spans="1:65" s="190" customFormat="1">
      <c r="A459" s="187"/>
      <c r="B459" s="188"/>
      <c r="C459" s="187"/>
      <c r="D459" s="272" t="s">
        <v>150</v>
      </c>
      <c r="E459" s="187"/>
      <c r="F459" s="273" t="s">
        <v>742</v>
      </c>
      <c r="G459" s="187"/>
      <c r="H459" s="187"/>
      <c r="I459" s="86"/>
      <c r="J459" s="187"/>
      <c r="K459" s="187"/>
      <c r="L459" s="188"/>
      <c r="M459" s="274"/>
      <c r="N459" s="275"/>
      <c r="O459" s="267"/>
      <c r="P459" s="267"/>
      <c r="Q459" s="267"/>
      <c r="R459" s="267"/>
      <c r="S459" s="267"/>
      <c r="T459" s="276"/>
      <c r="U459" s="187"/>
      <c r="V459" s="187"/>
      <c r="W459" s="187"/>
      <c r="X459" s="187"/>
      <c r="Y459" s="187"/>
      <c r="Z459" s="187"/>
      <c r="AA459" s="187"/>
      <c r="AB459" s="187"/>
      <c r="AC459" s="187"/>
      <c r="AD459" s="187"/>
      <c r="AE459" s="187"/>
      <c r="AT459" s="180" t="s">
        <v>150</v>
      </c>
      <c r="AU459" s="180" t="s">
        <v>84</v>
      </c>
    </row>
    <row r="460" spans="1:65" s="246" customFormat="1" ht="22.9" customHeight="1">
      <c r="B460" s="247"/>
      <c r="D460" s="248" t="s">
        <v>74</v>
      </c>
      <c r="E460" s="257" t="s">
        <v>743</v>
      </c>
      <c r="F460" s="257" t="s">
        <v>744</v>
      </c>
      <c r="I460" s="84"/>
      <c r="J460" s="258">
        <f>BK460</f>
        <v>0</v>
      </c>
      <c r="L460" s="247"/>
      <c r="M460" s="251"/>
      <c r="N460" s="252"/>
      <c r="O460" s="252"/>
      <c r="P460" s="253">
        <f>SUM(P461:P462)</f>
        <v>0</v>
      </c>
      <c r="Q460" s="252"/>
      <c r="R460" s="253">
        <f>SUM(R461:R462)</f>
        <v>0</v>
      </c>
      <c r="S460" s="252"/>
      <c r="T460" s="254">
        <f>SUM(T461:T462)</f>
        <v>0</v>
      </c>
      <c r="AR460" s="248" t="s">
        <v>84</v>
      </c>
      <c r="AT460" s="255" t="s">
        <v>74</v>
      </c>
      <c r="AU460" s="255" t="s">
        <v>82</v>
      </c>
      <c r="AY460" s="248" t="s">
        <v>141</v>
      </c>
      <c r="BK460" s="256">
        <f>SUM(BK461:BK462)</f>
        <v>0</v>
      </c>
    </row>
    <row r="461" spans="1:65" s="190" customFormat="1" ht="16.5" customHeight="1">
      <c r="A461" s="187"/>
      <c r="B461" s="188"/>
      <c r="C461" s="259" t="s">
        <v>745</v>
      </c>
      <c r="D461" s="259" t="s">
        <v>143</v>
      </c>
      <c r="E461" s="260" t="s">
        <v>746</v>
      </c>
      <c r="F461" s="261" t="s">
        <v>747</v>
      </c>
      <c r="G461" s="262" t="s">
        <v>191</v>
      </c>
      <c r="H461" s="263">
        <v>237.1</v>
      </c>
      <c r="I461" s="85"/>
      <c r="J461" s="264">
        <f>ROUND(I461*H461,2)</f>
        <v>0</v>
      </c>
      <c r="K461" s="261" t="s">
        <v>3</v>
      </c>
      <c r="L461" s="188"/>
      <c r="M461" s="265" t="s">
        <v>3</v>
      </c>
      <c r="N461" s="266" t="s">
        <v>46</v>
      </c>
      <c r="O461" s="267"/>
      <c r="P461" s="268">
        <f>O461*H461</f>
        <v>0</v>
      </c>
      <c r="Q461" s="268">
        <v>0</v>
      </c>
      <c r="R461" s="268">
        <f>Q461*H461</f>
        <v>0</v>
      </c>
      <c r="S461" s="268">
        <v>0</v>
      </c>
      <c r="T461" s="269">
        <f>S461*H461</f>
        <v>0</v>
      </c>
      <c r="U461" s="187"/>
      <c r="V461" s="187"/>
      <c r="W461" s="187"/>
      <c r="X461" s="187"/>
      <c r="Y461" s="187"/>
      <c r="Z461" s="187"/>
      <c r="AA461" s="187"/>
      <c r="AB461" s="187"/>
      <c r="AC461" s="187"/>
      <c r="AD461" s="187"/>
      <c r="AE461" s="187"/>
      <c r="AR461" s="270" t="s">
        <v>262</v>
      </c>
      <c r="AT461" s="270" t="s">
        <v>143</v>
      </c>
      <c r="AU461" s="270" t="s">
        <v>84</v>
      </c>
      <c r="AY461" s="180" t="s">
        <v>141</v>
      </c>
      <c r="BE461" s="271">
        <f>IF(N461="základní",J461,0)</f>
        <v>0</v>
      </c>
      <c r="BF461" s="271">
        <f>IF(N461="snížená",J461,0)</f>
        <v>0</v>
      </c>
      <c r="BG461" s="271">
        <f>IF(N461="zákl. přenesená",J461,0)</f>
        <v>0</v>
      </c>
      <c r="BH461" s="271">
        <f>IF(N461="sníž. přenesená",J461,0)</f>
        <v>0</v>
      </c>
      <c r="BI461" s="271">
        <f>IF(N461="nulová",J461,0)</f>
        <v>0</v>
      </c>
      <c r="BJ461" s="180" t="s">
        <v>82</v>
      </c>
      <c r="BK461" s="271">
        <f>ROUND(I461*H461,2)</f>
        <v>0</v>
      </c>
      <c r="BL461" s="180" t="s">
        <v>262</v>
      </c>
      <c r="BM461" s="270" t="s">
        <v>748</v>
      </c>
    </row>
    <row r="462" spans="1:65" s="277" customFormat="1">
      <c r="B462" s="278"/>
      <c r="D462" s="279" t="s">
        <v>152</v>
      </c>
      <c r="E462" s="280" t="s">
        <v>3</v>
      </c>
      <c r="F462" s="281" t="s">
        <v>749</v>
      </c>
      <c r="H462" s="282">
        <v>237.1</v>
      </c>
      <c r="I462" s="87"/>
      <c r="L462" s="278"/>
      <c r="M462" s="283"/>
      <c r="N462" s="284"/>
      <c r="O462" s="284"/>
      <c r="P462" s="284"/>
      <c r="Q462" s="284"/>
      <c r="R462" s="284"/>
      <c r="S462" s="284"/>
      <c r="T462" s="285"/>
      <c r="AT462" s="280" t="s">
        <v>152</v>
      </c>
      <c r="AU462" s="280" t="s">
        <v>84</v>
      </c>
      <c r="AV462" s="277" t="s">
        <v>84</v>
      </c>
      <c r="AW462" s="277" t="s">
        <v>36</v>
      </c>
      <c r="AX462" s="277" t="s">
        <v>82</v>
      </c>
      <c r="AY462" s="280" t="s">
        <v>141</v>
      </c>
    </row>
    <row r="463" spans="1:65" s="246" customFormat="1" ht="25.9" customHeight="1">
      <c r="B463" s="247"/>
      <c r="D463" s="248" t="s">
        <v>74</v>
      </c>
      <c r="E463" s="249" t="s">
        <v>210</v>
      </c>
      <c r="F463" s="249" t="s">
        <v>750</v>
      </c>
      <c r="I463" s="84"/>
      <c r="J463" s="250">
        <f>BK463</f>
        <v>0</v>
      </c>
      <c r="L463" s="247"/>
      <c r="M463" s="251"/>
      <c r="N463" s="252"/>
      <c r="O463" s="252"/>
      <c r="P463" s="253">
        <f>P464</f>
        <v>0</v>
      </c>
      <c r="Q463" s="252"/>
      <c r="R463" s="253">
        <f>R464</f>
        <v>8.1649999999999991</v>
      </c>
      <c r="S463" s="252"/>
      <c r="T463" s="254">
        <f>T464</f>
        <v>0</v>
      </c>
      <c r="AR463" s="248" t="s">
        <v>173</v>
      </c>
      <c r="AT463" s="255" t="s">
        <v>74</v>
      </c>
      <c r="AU463" s="255" t="s">
        <v>75</v>
      </c>
      <c r="AY463" s="248" t="s">
        <v>141</v>
      </c>
      <c r="BK463" s="256">
        <f>BK464</f>
        <v>0</v>
      </c>
    </row>
    <row r="464" spans="1:65" s="246" customFormat="1" ht="22.9" customHeight="1">
      <c r="B464" s="247"/>
      <c r="D464" s="248" t="s">
        <v>74</v>
      </c>
      <c r="E464" s="257" t="s">
        <v>751</v>
      </c>
      <c r="F464" s="257" t="s">
        <v>752</v>
      </c>
      <c r="I464" s="84"/>
      <c r="J464" s="258">
        <f>BK464</f>
        <v>0</v>
      </c>
      <c r="L464" s="247"/>
      <c r="M464" s="251"/>
      <c r="N464" s="252"/>
      <c r="O464" s="252"/>
      <c r="P464" s="253">
        <f>SUM(P465:P466)</f>
        <v>0</v>
      </c>
      <c r="Q464" s="252"/>
      <c r="R464" s="253">
        <f>SUM(R465:R466)</f>
        <v>8.1649999999999991</v>
      </c>
      <c r="S464" s="252"/>
      <c r="T464" s="254">
        <f>SUM(T465:T466)</f>
        <v>0</v>
      </c>
      <c r="AR464" s="248" t="s">
        <v>173</v>
      </c>
      <c r="AT464" s="255" t="s">
        <v>74</v>
      </c>
      <c r="AU464" s="255" t="s">
        <v>82</v>
      </c>
      <c r="AY464" s="248" t="s">
        <v>141</v>
      </c>
      <c r="BK464" s="256">
        <f>SUM(BK465:BK466)</f>
        <v>0</v>
      </c>
    </row>
    <row r="465" spans="1:65" s="190" customFormat="1" ht="16.5" customHeight="1">
      <c r="A465" s="187"/>
      <c r="B465" s="188"/>
      <c r="C465" s="259" t="s">
        <v>753</v>
      </c>
      <c r="D465" s="259" t="s">
        <v>143</v>
      </c>
      <c r="E465" s="260" t="s">
        <v>754</v>
      </c>
      <c r="F465" s="261" t="s">
        <v>755</v>
      </c>
      <c r="G465" s="262" t="s">
        <v>199</v>
      </c>
      <c r="H465" s="263">
        <v>8.1649999999999991</v>
      </c>
      <c r="I465" s="85"/>
      <c r="J465" s="264">
        <f>ROUND(I465*H465,2)</f>
        <v>0</v>
      </c>
      <c r="K465" s="261" t="s">
        <v>3</v>
      </c>
      <c r="L465" s="188"/>
      <c r="M465" s="265" t="s">
        <v>3</v>
      </c>
      <c r="N465" s="266" t="s">
        <v>46</v>
      </c>
      <c r="O465" s="267"/>
      <c r="P465" s="268">
        <f>O465*H465</f>
        <v>0</v>
      </c>
      <c r="Q465" s="268">
        <v>1</v>
      </c>
      <c r="R465" s="268">
        <f>Q465*H465</f>
        <v>8.1649999999999991</v>
      </c>
      <c r="S465" s="268">
        <v>0</v>
      </c>
      <c r="T465" s="269">
        <f>S465*H465</f>
        <v>0</v>
      </c>
      <c r="U465" s="187"/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/>
      <c r="AR465" s="270" t="s">
        <v>148</v>
      </c>
      <c r="AT465" s="270" t="s">
        <v>143</v>
      </c>
      <c r="AU465" s="270" t="s">
        <v>84</v>
      </c>
      <c r="AY465" s="180" t="s">
        <v>141</v>
      </c>
      <c r="BE465" s="271">
        <f>IF(N465="základní",J465,0)</f>
        <v>0</v>
      </c>
      <c r="BF465" s="271">
        <f>IF(N465="snížená",J465,0)</f>
        <v>0</v>
      </c>
      <c r="BG465" s="271">
        <f>IF(N465="zákl. přenesená",J465,0)</f>
        <v>0</v>
      </c>
      <c r="BH465" s="271">
        <f>IF(N465="sníž. přenesená",J465,0)</f>
        <v>0</v>
      </c>
      <c r="BI465" s="271">
        <f>IF(N465="nulová",J465,0)</f>
        <v>0</v>
      </c>
      <c r="BJ465" s="180" t="s">
        <v>82</v>
      </c>
      <c r="BK465" s="271">
        <f>ROUND(I465*H465,2)</f>
        <v>0</v>
      </c>
      <c r="BL465" s="180" t="s">
        <v>148</v>
      </c>
      <c r="BM465" s="270" t="s">
        <v>756</v>
      </c>
    </row>
    <row r="466" spans="1:65" s="277" customFormat="1">
      <c r="B466" s="278"/>
      <c r="D466" s="279" t="s">
        <v>152</v>
      </c>
      <c r="E466" s="280" t="s">
        <v>3</v>
      </c>
      <c r="F466" s="281" t="s">
        <v>757</v>
      </c>
      <c r="H466" s="282">
        <v>8.1649999999999991</v>
      </c>
      <c r="L466" s="278"/>
      <c r="M466" s="310"/>
      <c r="N466" s="311"/>
      <c r="O466" s="311"/>
      <c r="P466" s="311"/>
      <c r="Q466" s="311"/>
      <c r="R466" s="311"/>
      <c r="S466" s="311"/>
      <c r="T466" s="312"/>
      <c r="AT466" s="280" t="s">
        <v>152</v>
      </c>
      <c r="AU466" s="280" t="s">
        <v>84</v>
      </c>
      <c r="AV466" s="277" t="s">
        <v>84</v>
      </c>
      <c r="AW466" s="277" t="s">
        <v>36</v>
      </c>
      <c r="AX466" s="277" t="s">
        <v>82</v>
      </c>
      <c r="AY466" s="280" t="s">
        <v>141</v>
      </c>
    </row>
    <row r="467" spans="1:65" s="190" customFormat="1" ht="6.95" customHeight="1">
      <c r="A467" s="187"/>
      <c r="B467" s="211"/>
      <c r="C467" s="212"/>
      <c r="D467" s="212"/>
      <c r="E467" s="212"/>
      <c r="F467" s="212"/>
      <c r="G467" s="212"/>
      <c r="H467" s="212"/>
      <c r="I467" s="212"/>
      <c r="J467" s="212"/>
      <c r="K467" s="212"/>
      <c r="L467" s="188"/>
      <c r="M467" s="187"/>
      <c r="O467" s="187"/>
      <c r="P467" s="187"/>
      <c r="Q467" s="187"/>
      <c r="R467" s="187"/>
      <c r="S467" s="187"/>
      <c r="T467" s="187"/>
      <c r="U467" s="187"/>
      <c r="V467" s="187"/>
      <c r="W467" s="187"/>
      <c r="X467" s="187"/>
      <c r="Y467" s="187"/>
      <c r="Z467" s="187"/>
      <c r="AA467" s="187"/>
      <c r="AB467" s="187"/>
      <c r="AC467" s="187"/>
      <c r="AD467" s="187"/>
      <c r="AE467" s="187"/>
    </row>
  </sheetData>
  <sheetProtection algorithmName="SHA-512" hashValue="+yrdE1qNsdkHE7BhepLljQI69zivXFDKLBX58mIU+PjSdmTAqSiu0w01Lm2nUetlXnNfJOxLRjYA6W1TN4xMJA==" saltValue="65GCwuAkSLdewINM3dZrng==" spinCount="100000" sheet="1" objects="1" scenarios="1"/>
  <autoFilter ref="C102:K466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/>
    <hyperlink ref="F113" r:id="rId2"/>
    <hyperlink ref="F128" r:id="rId3"/>
    <hyperlink ref="F135" r:id="rId4"/>
    <hyperlink ref="F137" r:id="rId5"/>
    <hyperlink ref="F144" r:id="rId6"/>
    <hyperlink ref="F149" r:id="rId7"/>
    <hyperlink ref="F152" r:id="rId8"/>
    <hyperlink ref="F158" r:id="rId9"/>
    <hyperlink ref="F164" r:id="rId10"/>
    <hyperlink ref="F180" r:id="rId11"/>
    <hyperlink ref="F195" r:id="rId12"/>
    <hyperlink ref="F197" r:id="rId13"/>
    <hyperlink ref="F200" r:id="rId14"/>
    <hyperlink ref="F203" r:id="rId15"/>
    <hyperlink ref="F207" r:id="rId16"/>
    <hyperlink ref="F210" r:id="rId17"/>
    <hyperlink ref="F213" r:id="rId18"/>
    <hyperlink ref="F215" r:id="rId19"/>
    <hyperlink ref="F218" r:id="rId20"/>
    <hyperlink ref="F221" r:id="rId21"/>
    <hyperlink ref="F230" r:id="rId22"/>
    <hyperlink ref="F235" r:id="rId23"/>
    <hyperlink ref="F261" r:id="rId24"/>
    <hyperlink ref="F264" r:id="rId25"/>
    <hyperlink ref="F267" r:id="rId26"/>
    <hyperlink ref="F273" r:id="rId27"/>
    <hyperlink ref="F279" r:id="rId28"/>
    <hyperlink ref="F285" r:id="rId29"/>
    <hyperlink ref="F291" r:id="rId30"/>
    <hyperlink ref="F300" r:id="rId31"/>
    <hyperlink ref="F302" r:id="rId32"/>
    <hyperlink ref="F307" r:id="rId33"/>
    <hyperlink ref="F312" r:id="rId34"/>
    <hyperlink ref="F315" r:id="rId35"/>
    <hyperlink ref="F317" r:id="rId36"/>
    <hyperlink ref="F320" r:id="rId37"/>
    <hyperlink ref="F323" r:id="rId38"/>
    <hyperlink ref="F326" r:id="rId39"/>
    <hyperlink ref="F329" r:id="rId40"/>
    <hyperlink ref="F331" r:id="rId41"/>
    <hyperlink ref="F333" r:id="rId42"/>
    <hyperlink ref="F336" r:id="rId43"/>
    <hyperlink ref="F339" r:id="rId44"/>
    <hyperlink ref="F342" r:id="rId45"/>
    <hyperlink ref="F345" r:id="rId46"/>
    <hyperlink ref="F352" r:id="rId47"/>
    <hyperlink ref="F355" r:id="rId48"/>
    <hyperlink ref="F359" r:id="rId49"/>
    <hyperlink ref="F362" r:id="rId50"/>
    <hyperlink ref="F365" r:id="rId51"/>
    <hyperlink ref="F368" r:id="rId52"/>
    <hyperlink ref="F370" r:id="rId53"/>
    <hyperlink ref="F373" r:id="rId54"/>
    <hyperlink ref="F378" r:id="rId55"/>
    <hyperlink ref="F382" r:id="rId56"/>
    <hyperlink ref="F387" r:id="rId57"/>
    <hyperlink ref="F394" r:id="rId58"/>
    <hyperlink ref="F399" r:id="rId59"/>
    <hyperlink ref="F404" r:id="rId60"/>
    <hyperlink ref="F411" r:id="rId61"/>
    <hyperlink ref="F416" r:id="rId62"/>
    <hyperlink ref="F421" r:id="rId63"/>
    <hyperlink ref="F424" r:id="rId64"/>
    <hyperlink ref="F426" r:id="rId65"/>
    <hyperlink ref="F428" r:id="rId66"/>
    <hyperlink ref="F431" r:id="rId67"/>
    <hyperlink ref="F434" r:id="rId68"/>
    <hyperlink ref="F437" r:id="rId69"/>
    <hyperlink ref="F440" r:id="rId70"/>
    <hyperlink ref="F443" r:id="rId71"/>
    <hyperlink ref="F446" r:id="rId72"/>
    <hyperlink ref="F455" r:id="rId73"/>
    <hyperlink ref="F459" r:id="rId74"/>
  </hyperlinks>
  <pageMargins left="0.39374999999999999" right="0.39374999999999999" top="0.39374999999999999" bottom="0.39374999999999999" header="0" footer="0"/>
  <pageSetup paperSize="9" fitToHeight="100" orientation="landscape" blackAndWhite="1" r:id="rId75"/>
  <headerFooter>
    <oddFooter>&amp;CStrana &amp;P z &amp;N</oddFooter>
  </headerFooter>
  <drawing r:id="rId7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>
      <selection activeCell="D2" sqref="D2"/>
    </sheetView>
  </sheetViews>
  <sheetFormatPr defaultRowHeight="11.25"/>
  <cols>
    <col min="1" max="1" width="8.33203125" style="179" customWidth="1"/>
    <col min="2" max="2" width="1.1640625" style="179" customWidth="1"/>
    <col min="3" max="3" width="4.1640625" style="179" customWidth="1"/>
    <col min="4" max="4" width="4.33203125" style="179" customWidth="1"/>
    <col min="5" max="5" width="17.1640625" style="179" customWidth="1"/>
    <col min="6" max="6" width="100.83203125" style="179" customWidth="1"/>
    <col min="7" max="7" width="7.5" style="179" customWidth="1"/>
    <col min="8" max="8" width="14" style="179" customWidth="1"/>
    <col min="9" max="9" width="15.83203125" style="179" customWidth="1"/>
    <col min="10" max="11" width="22.33203125" style="179" customWidth="1"/>
    <col min="12" max="12" width="9.33203125" style="179" customWidth="1"/>
    <col min="13" max="13" width="10.83203125" style="179" hidden="1" customWidth="1"/>
    <col min="14" max="14" width="9.33203125" style="179" hidden="1"/>
    <col min="15" max="20" width="14.1640625" style="179" hidden="1" customWidth="1"/>
    <col min="21" max="21" width="16.33203125" style="179" hidden="1" customWidth="1"/>
    <col min="22" max="22" width="12.33203125" style="179" customWidth="1"/>
    <col min="23" max="23" width="16.33203125" style="179" customWidth="1"/>
    <col min="24" max="24" width="12.33203125" style="179" customWidth="1"/>
    <col min="25" max="25" width="15" style="179" customWidth="1"/>
    <col min="26" max="26" width="11" style="179" customWidth="1"/>
    <col min="27" max="27" width="15" style="179" customWidth="1"/>
    <col min="28" max="28" width="16.33203125" style="179" customWidth="1"/>
    <col min="29" max="29" width="11" style="179" customWidth="1"/>
    <col min="30" max="30" width="15" style="179" customWidth="1"/>
    <col min="31" max="31" width="16.33203125" style="179" customWidth="1"/>
    <col min="32" max="43" width="9.33203125" style="179"/>
    <col min="44" max="65" width="9.33203125" style="179" hidden="1"/>
    <col min="66" max="16384" width="9.33203125" style="179"/>
  </cols>
  <sheetData>
    <row r="2" spans="1:46" ht="36.950000000000003" customHeight="1">
      <c r="L2" s="365" t="s">
        <v>6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0" t="s">
        <v>92</v>
      </c>
    </row>
    <row r="3" spans="1:46" ht="6.95" customHeight="1">
      <c r="B3" s="181"/>
      <c r="C3" s="182"/>
      <c r="D3" s="182"/>
      <c r="E3" s="182"/>
      <c r="F3" s="182"/>
      <c r="G3" s="182"/>
      <c r="H3" s="182"/>
      <c r="I3" s="182"/>
      <c r="J3" s="182"/>
      <c r="K3" s="182"/>
      <c r="L3" s="183"/>
      <c r="AT3" s="180" t="s">
        <v>84</v>
      </c>
    </row>
    <row r="4" spans="1:46" ht="24.95" customHeight="1">
      <c r="B4" s="183"/>
      <c r="D4" s="184" t="s">
        <v>99</v>
      </c>
      <c r="L4" s="183"/>
      <c r="M4" s="185" t="s">
        <v>11</v>
      </c>
      <c r="AT4" s="180" t="s">
        <v>4</v>
      </c>
    </row>
    <row r="5" spans="1:46" ht="6.95" customHeight="1">
      <c r="B5" s="183"/>
      <c r="L5" s="183"/>
    </row>
    <row r="6" spans="1:46" ht="12" customHeight="1">
      <c r="B6" s="183"/>
      <c r="D6" s="186" t="s">
        <v>17</v>
      </c>
      <c r="L6" s="183"/>
    </row>
    <row r="7" spans="1:46" ht="16.5" customHeight="1">
      <c r="B7" s="183"/>
      <c r="E7" s="367" t="str">
        <f>'Rekapitulace stavby'!K6</f>
        <v>Sklad správy a údržby budov Technické univerzity v Libereci</v>
      </c>
      <c r="F7" s="368"/>
      <c r="G7" s="368"/>
      <c r="H7" s="368"/>
      <c r="L7" s="183"/>
    </row>
    <row r="8" spans="1:46" ht="12" customHeight="1">
      <c r="B8" s="183"/>
      <c r="D8" s="186" t="s">
        <v>100</v>
      </c>
      <c r="L8" s="183"/>
    </row>
    <row r="9" spans="1:46" s="190" customFormat="1" ht="16.5" customHeight="1">
      <c r="A9" s="187"/>
      <c r="B9" s="188"/>
      <c r="C9" s="187"/>
      <c r="D9" s="187"/>
      <c r="E9" s="367" t="s">
        <v>101</v>
      </c>
      <c r="F9" s="364"/>
      <c r="G9" s="364"/>
      <c r="H9" s="364"/>
      <c r="I9" s="187"/>
      <c r="J9" s="187"/>
      <c r="K9" s="187"/>
      <c r="L9" s="189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</row>
    <row r="10" spans="1:46" s="190" customFormat="1" ht="12" customHeight="1">
      <c r="A10" s="187"/>
      <c r="B10" s="188"/>
      <c r="C10" s="187"/>
      <c r="D10" s="186" t="s">
        <v>102</v>
      </c>
      <c r="E10" s="187"/>
      <c r="F10" s="187"/>
      <c r="G10" s="187"/>
      <c r="H10" s="187"/>
      <c r="I10" s="187"/>
      <c r="J10" s="187"/>
      <c r="K10" s="187"/>
      <c r="L10" s="189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</row>
    <row r="11" spans="1:46" s="190" customFormat="1" ht="16.5" customHeight="1">
      <c r="A11" s="187"/>
      <c r="B11" s="188"/>
      <c r="C11" s="187"/>
      <c r="D11" s="187"/>
      <c r="E11" s="363" t="s">
        <v>758</v>
      </c>
      <c r="F11" s="364"/>
      <c r="G11" s="364"/>
      <c r="H11" s="364"/>
      <c r="I11" s="187"/>
      <c r="J11" s="187"/>
      <c r="K11" s="187"/>
      <c r="L11" s="189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</row>
    <row r="12" spans="1:46" s="190" customFormat="1">
      <c r="A12" s="187"/>
      <c r="B12" s="188"/>
      <c r="C12" s="187"/>
      <c r="D12" s="187"/>
      <c r="E12" s="187"/>
      <c r="F12" s="187"/>
      <c r="G12" s="187"/>
      <c r="H12" s="187"/>
      <c r="I12" s="187"/>
      <c r="J12" s="187"/>
      <c r="K12" s="187"/>
      <c r="L12" s="189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</row>
    <row r="13" spans="1:46" s="190" customFormat="1" ht="12" customHeight="1">
      <c r="A13" s="187"/>
      <c r="B13" s="188"/>
      <c r="C13" s="187"/>
      <c r="D13" s="186" t="s">
        <v>19</v>
      </c>
      <c r="E13" s="187"/>
      <c r="F13" s="191" t="s">
        <v>3</v>
      </c>
      <c r="G13" s="187"/>
      <c r="H13" s="187"/>
      <c r="I13" s="186" t="s">
        <v>20</v>
      </c>
      <c r="J13" s="191" t="s">
        <v>3</v>
      </c>
      <c r="K13" s="187"/>
      <c r="L13" s="189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</row>
    <row r="14" spans="1:46" s="190" customFormat="1" ht="12" customHeight="1">
      <c r="A14" s="187"/>
      <c r="B14" s="188"/>
      <c r="C14" s="187"/>
      <c r="D14" s="186" t="s">
        <v>21</v>
      </c>
      <c r="E14" s="187"/>
      <c r="F14" s="191" t="s">
        <v>38</v>
      </c>
      <c r="G14" s="187"/>
      <c r="H14" s="187"/>
      <c r="I14" s="186" t="s">
        <v>23</v>
      </c>
      <c r="J14" s="192" t="str">
        <f>'Rekapitulace stavby'!AN8</f>
        <v>10. 11. 2024</v>
      </c>
      <c r="K14" s="187"/>
      <c r="L14" s="189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</row>
    <row r="15" spans="1:46" s="190" customFormat="1" ht="10.9" customHeight="1">
      <c r="A15" s="187"/>
      <c r="B15" s="188"/>
      <c r="C15" s="187"/>
      <c r="D15" s="187"/>
      <c r="E15" s="187"/>
      <c r="F15" s="187"/>
      <c r="G15" s="187"/>
      <c r="H15" s="187"/>
      <c r="I15" s="187"/>
      <c r="J15" s="187"/>
      <c r="K15" s="187"/>
      <c r="L15" s="189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</row>
    <row r="16" spans="1:46" s="190" customFormat="1" ht="12" customHeight="1">
      <c r="A16" s="187"/>
      <c r="B16" s="188"/>
      <c r="C16" s="187"/>
      <c r="D16" s="186" t="s">
        <v>25</v>
      </c>
      <c r="E16" s="187"/>
      <c r="F16" s="187"/>
      <c r="G16" s="187"/>
      <c r="H16" s="187"/>
      <c r="I16" s="186" t="s">
        <v>26</v>
      </c>
      <c r="J16" s="191" t="str">
        <f>IF('Rekapitulace stavby'!AN10="","",'Rekapitulace stavby'!AN10)</f>
        <v>76747885</v>
      </c>
      <c r="K16" s="187"/>
      <c r="L16" s="189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</row>
    <row r="17" spans="1:31" s="190" customFormat="1" ht="18" customHeight="1">
      <c r="A17" s="187"/>
      <c r="B17" s="188"/>
      <c r="C17" s="187"/>
      <c r="D17" s="187"/>
      <c r="E17" s="191" t="str">
        <f>IF('Rekapitulace stavby'!E11="","",'Rekapitulace stavby'!E11)</f>
        <v>Technické univerzity v Libereci</v>
      </c>
      <c r="F17" s="187"/>
      <c r="G17" s="187"/>
      <c r="H17" s="187"/>
      <c r="I17" s="186" t="s">
        <v>29</v>
      </c>
      <c r="J17" s="191" t="str">
        <f>IF('Rekapitulace stavby'!AN11="","",'Rekapitulace stavby'!AN11)</f>
        <v>CZ76747885</v>
      </c>
      <c r="K17" s="187"/>
      <c r="L17" s="189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</row>
    <row r="18" spans="1:31" s="190" customFormat="1" ht="6.95" customHeight="1">
      <c r="A18" s="187"/>
      <c r="B18" s="188"/>
      <c r="C18" s="187"/>
      <c r="D18" s="187"/>
      <c r="E18" s="187"/>
      <c r="F18" s="187"/>
      <c r="G18" s="187"/>
      <c r="H18" s="187"/>
      <c r="I18" s="187"/>
      <c r="J18" s="187"/>
      <c r="K18" s="187"/>
      <c r="L18" s="189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</row>
    <row r="19" spans="1:31" s="190" customFormat="1" ht="12" customHeight="1">
      <c r="A19" s="187"/>
      <c r="B19" s="188"/>
      <c r="C19" s="187"/>
      <c r="D19" s="186" t="s">
        <v>31</v>
      </c>
      <c r="E19" s="187"/>
      <c r="F19" s="187"/>
      <c r="G19" s="187"/>
      <c r="H19" s="187"/>
      <c r="I19" s="186" t="s">
        <v>26</v>
      </c>
      <c r="J19" s="23" t="str">
        <f>'Rekapitulace stavby'!AN13</f>
        <v>Vyplň údaj</v>
      </c>
      <c r="K19" s="187"/>
      <c r="L19" s="189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</row>
    <row r="20" spans="1:31" s="190" customFormat="1" ht="18" customHeight="1">
      <c r="A20" s="187"/>
      <c r="B20" s="188"/>
      <c r="C20" s="187"/>
      <c r="D20" s="187"/>
      <c r="E20" s="369"/>
      <c r="F20" s="370"/>
      <c r="G20" s="370"/>
      <c r="H20" s="370"/>
      <c r="I20" s="186" t="s">
        <v>29</v>
      </c>
      <c r="J20" s="23" t="str">
        <f>'Rekapitulace stavby'!AN14</f>
        <v>Vyplň údaj</v>
      </c>
      <c r="K20" s="187"/>
      <c r="L20" s="189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</row>
    <row r="21" spans="1:31" s="190" customFormat="1" ht="6.95" customHeight="1">
      <c r="A21" s="187"/>
      <c r="B21" s="188"/>
      <c r="C21" s="187"/>
      <c r="D21" s="187"/>
      <c r="E21" s="187"/>
      <c r="F21" s="187"/>
      <c r="G21" s="187"/>
      <c r="H21" s="187"/>
      <c r="I21" s="187"/>
      <c r="J21" s="187"/>
      <c r="K21" s="187"/>
      <c r="L21" s="189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</row>
    <row r="22" spans="1:31" s="190" customFormat="1" ht="12" customHeight="1">
      <c r="A22" s="187"/>
      <c r="B22" s="188"/>
      <c r="C22" s="187"/>
      <c r="D22" s="186" t="s">
        <v>33</v>
      </c>
      <c r="E22" s="187"/>
      <c r="F22" s="187"/>
      <c r="G22" s="187"/>
      <c r="H22" s="187"/>
      <c r="I22" s="186" t="s">
        <v>26</v>
      </c>
      <c r="J22" s="191" t="str">
        <f>IF('Rekapitulace stavby'!AN16="","",'Rekapitulace stavby'!AN16)</f>
        <v>25447190</v>
      </c>
      <c r="K22" s="187"/>
      <c r="L22" s="189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</row>
    <row r="23" spans="1:31" s="190" customFormat="1" ht="18" customHeight="1">
      <c r="A23" s="187"/>
      <c r="B23" s="188"/>
      <c r="C23" s="187"/>
      <c r="D23" s="187"/>
      <c r="E23" s="191" t="str">
        <f>IF('Rekapitulace stavby'!E17="","",'Rekapitulace stavby'!E17)</f>
        <v>REPOS.Lbc, s.r.o.</v>
      </c>
      <c r="F23" s="187"/>
      <c r="G23" s="187"/>
      <c r="H23" s="187"/>
      <c r="I23" s="186" t="s">
        <v>29</v>
      </c>
      <c r="J23" s="191" t="str">
        <f>IF('Rekapitulace stavby'!AN17="","",'Rekapitulace stavby'!AN17)</f>
        <v/>
      </c>
      <c r="K23" s="187"/>
      <c r="L23" s="189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</row>
    <row r="24" spans="1:31" s="190" customFormat="1" ht="6.95" customHeight="1">
      <c r="A24" s="187"/>
      <c r="B24" s="188"/>
      <c r="C24" s="187"/>
      <c r="D24" s="187"/>
      <c r="E24" s="187"/>
      <c r="F24" s="187"/>
      <c r="G24" s="187"/>
      <c r="H24" s="187"/>
      <c r="I24" s="187"/>
      <c r="J24" s="187"/>
      <c r="K24" s="187"/>
      <c r="L24" s="189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</row>
    <row r="25" spans="1:31" s="190" customFormat="1" ht="12" customHeight="1">
      <c r="A25" s="187"/>
      <c r="B25" s="188"/>
      <c r="C25" s="187"/>
      <c r="D25" s="186" t="s">
        <v>37</v>
      </c>
      <c r="E25" s="187"/>
      <c r="F25" s="187"/>
      <c r="G25" s="187"/>
      <c r="H25" s="187"/>
      <c r="I25" s="186" t="s">
        <v>26</v>
      </c>
      <c r="J25" s="191" t="str">
        <f>IF('Rekapitulace stavby'!AN19="","",'Rekapitulace stavby'!AN19)</f>
        <v/>
      </c>
      <c r="K25" s="187"/>
      <c r="L25" s="189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</row>
    <row r="26" spans="1:31" s="190" customFormat="1" ht="18" customHeight="1">
      <c r="A26" s="187"/>
      <c r="B26" s="188"/>
      <c r="C26" s="187"/>
      <c r="D26" s="187"/>
      <c r="E26" s="191" t="str">
        <f>IF('Rekapitulace stavby'!E20="","",'Rekapitulace stavby'!E20)</f>
        <v xml:space="preserve"> </v>
      </c>
      <c r="F26" s="187"/>
      <c r="G26" s="187"/>
      <c r="H26" s="187"/>
      <c r="I26" s="186" t="s">
        <v>29</v>
      </c>
      <c r="J26" s="191" t="str">
        <f>IF('Rekapitulace stavby'!AN20="","",'Rekapitulace stavby'!AN20)</f>
        <v/>
      </c>
      <c r="K26" s="187"/>
      <c r="L26" s="189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</row>
    <row r="27" spans="1:31" s="190" customFormat="1" ht="6.95" customHeight="1">
      <c r="A27" s="187"/>
      <c r="B27" s="188"/>
      <c r="C27" s="187"/>
      <c r="D27" s="187"/>
      <c r="E27" s="187"/>
      <c r="F27" s="187"/>
      <c r="G27" s="187"/>
      <c r="H27" s="187"/>
      <c r="I27" s="187"/>
      <c r="J27" s="187"/>
      <c r="K27" s="187"/>
      <c r="L27" s="189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</row>
    <row r="28" spans="1:31" s="190" customFormat="1" ht="12" customHeight="1">
      <c r="A28" s="187"/>
      <c r="B28" s="188"/>
      <c r="C28" s="187"/>
      <c r="D28" s="186" t="s">
        <v>39</v>
      </c>
      <c r="E28" s="187"/>
      <c r="F28" s="187"/>
      <c r="G28" s="187"/>
      <c r="H28" s="187"/>
      <c r="I28" s="187"/>
      <c r="J28" s="187"/>
      <c r="K28" s="187"/>
      <c r="L28" s="189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</row>
    <row r="29" spans="1:31" s="196" customFormat="1" ht="16.5" customHeight="1">
      <c r="A29" s="193"/>
      <c r="B29" s="194"/>
      <c r="C29" s="193"/>
      <c r="D29" s="193"/>
      <c r="E29" s="371" t="s">
        <v>3</v>
      </c>
      <c r="F29" s="371"/>
      <c r="G29" s="371"/>
      <c r="H29" s="371"/>
      <c r="I29" s="193"/>
      <c r="J29" s="193"/>
      <c r="K29" s="193"/>
      <c r="L29" s="195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</row>
    <row r="30" spans="1:31" s="190" customFormat="1" ht="6.95" customHeight="1">
      <c r="A30" s="187"/>
      <c r="B30" s="188"/>
      <c r="C30" s="187"/>
      <c r="D30" s="187"/>
      <c r="E30" s="187"/>
      <c r="F30" s="187"/>
      <c r="G30" s="187"/>
      <c r="H30" s="187"/>
      <c r="I30" s="187"/>
      <c r="J30" s="187"/>
      <c r="K30" s="187"/>
      <c r="L30" s="189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</row>
    <row r="31" spans="1:31" s="190" customFormat="1" ht="6.95" customHeight="1">
      <c r="A31" s="187"/>
      <c r="B31" s="188"/>
      <c r="C31" s="187"/>
      <c r="D31" s="197"/>
      <c r="E31" s="197"/>
      <c r="F31" s="197"/>
      <c r="G31" s="197"/>
      <c r="H31" s="197"/>
      <c r="I31" s="197"/>
      <c r="J31" s="197"/>
      <c r="K31" s="197"/>
      <c r="L31" s="189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</row>
    <row r="32" spans="1:31" s="190" customFormat="1" ht="25.35" customHeight="1">
      <c r="A32" s="187"/>
      <c r="B32" s="188"/>
      <c r="C32" s="187"/>
      <c r="D32" s="198" t="s">
        <v>41</v>
      </c>
      <c r="E32" s="187"/>
      <c r="F32" s="187"/>
      <c r="G32" s="187"/>
      <c r="H32" s="187"/>
      <c r="I32" s="187"/>
      <c r="J32" s="199">
        <f>ROUND(J95, 2)</f>
        <v>0</v>
      </c>
      <c r="K32" s="187"/>
      <c r="L32" s="189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</row>
    <row r="33" spans="1:31" s="190" customFormat="1" ht="6.95" customHeight="1">
      <c r="A33" s="187"/>
      <c r="B33" s="188"/>
      <c r="C33" s="187"/>
      <c r="D33" s="197"/>
      <c r="E33" s="197"/>
      <c r="F33" s="197"/>
      <c r="G33" s="197"/>
      <c r="H33" s="197"/>
      <c r="I33" s="197"/>
      <c r="J33" s="197"/>
      <c r="K33" s="197"/>
      <c r="L33" s="189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</row>
    <row r="34" spans="1:31" s="190" customFormat="1" ht="14.45" customHeight="1">
      <c r="A34" s="187"/>
      <c r="B34" s="188"/>
      <c r="C34" s="187"/>
      <c r="D34" s="187"/>
      <c r="E34" s="187"/>
      <c r="F34" s="200" t="s">
        <v>43</v>
      </c>
      <c r="G34" s="187"/>
      <c r="H34" s="187"/>
      <c r="I34" s="200" t="s">
        <v>42</v>
      </c>
      <c r="J34" s="200" t="s">
        <v>44</v>
      </c>
      <c r="K34" s="187"/>
      <c r="L34" s="189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</row>
    <row r="35" spans="1:31" s="190" customFormat="1" ht="14.45" customHeight="1">
      <c r="A35" s="187"/>
      <c r="B35" s="188"/>
      <c r="C35" s="187"/>
      <c r="D35" s="201" t="s">
        <v>45</v>
      </c>
      <c r="E35" s="186" t="s">
        <v>46</v>
      </c>
      <c r="F35" s="202">
        <f>ROUND((SUM(BE95:BE210)),  2)</f>
        <v>0</v>
      </c>
      <c r="G35" s="187"/>
      <c r="H35" s="187"/>
      <c r="I35" s="203">
        <v>0.21</v>
      </c>
      <c r="J35" s="202">
        <f>ROUND(((SUM(BE95:BE210))*I35),  2)</f>
        <v>0</v>
      </c>
      <c r="K35" s="187"/>
      <c r="L35" s="189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</row>
    <row r="36" spans="1:31" s="190" customFormat="1" ht="14.45" customHeight="1">
      <c r="A36" s="187"/>
      <c r="B36" s="188"/>
      <c r="C36" s="187"/>
      <c r="D36" s="187"/>
      <c r="E36" s="186" t="s">
        <v>47</v>
      </c>
      <c r="F36" s="202">
        <f>ROUND((SUM(BF95:BF210)),  2)</f>
        <v>0</v>
      </c>
      <c r="G36" s="187"/>
      <c r="H36" s="187"/>
      <c r="I36" s="203">
        <v>0.12</v>
      </c>
      <c r="J36" s="202">
        <f>ROUND(((SUM(BF95:BF210))*I36),  2)</f>
        <v>0</v>
      </c>
      <c r="K36" s="187"/>
      <c r="L36" s="189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</row>
    <row r="37" spans="1:31" s="190" customFormat="1" ht="14.45" hidden="1" customHeight="1">
      <c r="A37" s="187"/>
      <c r="B37" s="188"/>
      <c r="C37" s="187"/>
      <c r="D37" s="187"/>
      <c r="E37" s="186" t="s">
        <v>48</v>
      </c>
      <c r="F37" s="202">
        <f>ROUND((SUM(BG95:BG210)),  2)</f>
        <v>0</v>
      </c>
      <c r="G37" s="187"/>
      <c r="H37" s="187"/>
      <c r="I37" s="203">
        <v>0.21</v>
      </c>
      <c r="J37" s="202">
        <f>0</f>
        <v>0</v>
      </c>
      <c r="K37" s="187"/>
      <c r="L37" s="189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</row>
    <row r="38" spans="1:31" s="190" customFormat="1" ht="14.45" hidden="1" customHeight="1">
      <c r="A38" s="187"/>
      <c r="B38" s="188"/>
      <c r="C38" s="187"/>
      <c r="D38" s="187"/>
      <c r="E38" s="186" t="s">
        <v>49</v>
      </c>
      <c r="F38" s="202">
        <f>ROUND((SUM(BH95:BH210)),  2)</f>
        <v>0</v>
      </c>
      <c r="G38" s="187"/>
      <c r="H38" s="187"/>
      <c r="I38" s="203">
        <v>0.12</v>
      </c>
      <c r="J38" s="202">
        <f>0</f>
        <v>0</v>
      </c>
      <c r="K38" s="187"/>
      <c r="L38" s="189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</row>
    <row r="39" spans="1:31" s="190" customFormat="1" ht="14.45" hidden="1" customHeight="1">
      <c r="A39" s="187"/>
      <c r="B39" s="188"/>
      <c r="C39" s="187"/>
      <c r="D39" s="187"/>
      <c r="E39" s="186" t="s">
        <v>50</v>
      </c>
      <c r="F39" s="202">
        <f>ROUND((SUM(BI95:BI210)),  2)</f>
        <v>0</v>
      </c>
      <c r="G39" s="187"/>
      <c r="H39" s="187"/>
      <c r="I39" s="203">
        <v>0</v>
      </c>
      <c r="J39" s="202">
        <f>0</f>
        <v>0</v>
      </c>
      <c r="K39" s="187"/>
      <c r="L39" s="189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</row>
    <row r="40" spans="1:31" s="190" customFormat="1" ht="6.95" customHeight="1">
      <c r="A40" s="187"/>
      <c r="B40" s="188"/>
      <c r="C40" s="187"/>
      <c r="D40" s="187"/>
      <c r="E40" s="187"/>
      <c r="F40" s="187"/>
      <c r="G40" s="187"/>
      <c r="H40" s="187"/>
      <c r="I40" s="187"/>
      <c r="J40" s="187"/>
      <c r="K40" s="187"/>
      <c r="L40" s="189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</row>
    <row r="41" spans="1:31" s="190" customFormat="1" ht="25.35" customHeight="1">
      <c r="A41" s="187"/>
      <c r="B41" s="188"/>
      <c r="C41" s="204"/>
      <c r="D41" s="205" t="s">
        <v>51</v>
      </c>
      <c r="E41" s="206"/>
      <c r="F41" s="206"/>
      <c r="G41" s="207" t="s">
        <v>52</v>
      </c>
      <c r="H41" s="208" t="s">
        <v>53</v>
      </c>
      <c r="I41" s="206"/>
      <c r="J41" s="209">
        <f>SUM(J32:J39)</f>
        <v>0</v>
      </c>
      <c r="K41" s="210"/>
      <c r="L41" s="189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</row>
    <row r="42" spans="1:31" s="190" customFormat="1" ht="14.45" customHeight="1">
      <c r="A42" s="187"/>
      <c r="B42" s="211"/>
      <c r="C42" s="212"/>
      <c r="D42" s="212"/>
      <c r="E42" s="212"/>
      <c r="F42" s="212"/>
      <c r="G42" s="212"/>
      <c r="H42" s="212"/>
      <c r="I42" s="212"/>
      <c r="J42" s="212"/>
      <c r="K42" s="212"/>
      <c r="L42" s="189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</row>
    <row r="46" spans="1:31" s="190" customFormat="1" ht="6.95" customHeight="1">
      <c r="A46" s="187"/>
      <c r="B46" s="213"/>
      <c r="C46" s="214"/>
      <c r="D46" s="214"/>
      <c r="E46" s="214"/>
      <c r="F46" s="214"/>
      <c r="G46" s="214"/>
      <c r="H46" s="214"/>
      <c r="I46" s="214"/>
      <c r="J46" s="214"/>
      <c r="K46" s="214"/>
      <c r="L46" s="189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</row>
    <row r="47" spans="1:31" s="190" customFormat="1" ht="24.95" customHeight="1">
      <c r="A47" s="187"/>
      <c r="B47" s="188"/>
      <c r="C47" s="184" t="s">
        <v>104</v>
      </c>
      <c r="D47" s="187"/>
      <c r="E47" s="187"/>
      <c r="F47" s="187"/>
      <c r="G47" s="187"/>
      <c r="H47" s="187"/>
      <c r="I47" s="187"/>
      <c r="J47" s="187"/>
      <c r="K47" s="187"/>
      <c r="L47" s="189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</row>
    <row r="48" spans="1:31" s="190" customFormat="1" ht="6.95" customHeight="1">
      <c r="A48" s="187"/>
      <c r="B48" s="188"/>
      <c r="C48" s="187"/>
      <c r="D48" s="187"/>
      <c r="E48" s="187"/>
      <c r="F48" s="187"/>
      <c r="G48" s="187"/>
      <c r="H48" s="187"/>
      <c r="I48" s="187"/>
      <c r="J48" s="187"/>
      <c r="K48" s="187"/>
      <c r="L48" s="189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</row>
    <row r="49" spans="1:47" s="190" customFormat="1" ht="12" customHeight="1">
      <c r="A49" s="187"/>
      <c r="B49" s="188"/>
      <c r="C49" s="186" t="s">
        <v>17</v>
      </c>
      <c r="D49" s="187"/>
      <c r="E49" s="187"/>
      <c r="F49" s="187"/>
      <c r="G49" s="187"/>
      <c r="H49" s="187"/>
      <c r="I49" s="187"/>
      <c r="J49" s="187"/>
      <c r="K49" s="187"/>
      <c r="L49" s="189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</row>
    <row r="50" spans="1:47" s="190" customFormat="1" ht="16.5" customHeight="1">
      <c r="A50" s="187"/>
      <c r="B50" s="188"/>
      <c r="C50" s="187"/>
      <c r="D50" s="187"/>
      <c r="E50" s="367" t="str">
        <f>E7</f>
        <v>Sklad správy a údržby budov Technické univerzity v Libereci</v>
      </c>
      <c r="F50" s="368"/>
      <c r="G50" s="368"/>
      <c r="H50" s="368"/>
      <c r="I50" s="187"/>
      <c r="J50" s="187"/>
      <c r="K50" s="187"/>
      <c r="L50" s="189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</row>
    <row r="51" spans="1:47" ht="12" customHeight="1">
      <c r="B51" s="183"/>
      <c r="C51" s="186" t="s">
        <v>100</v>
      </c>
      <c r="L51" s="183"/>
    </row>
    <row r="52" spans="1:47" s="190" customFormat="1" ht="16.5" customHeight="1">
      <c r="A52" s="187"/>
      <c r="B52" s="188"/>
      <c r="C52" s="187"/>
      <c r="D52" s="187"/>
      <c r="E52" s="367" t="s">
        <v>101</v>
      </c>
      <c r="F52" s="364"/>
      <c r="G52" s="364"/>
      <c r="H52" s="364"/>
      <c r="I52" s="187"/>
      <c r="J52" s="187"/>
      <c r="K52" s="187"/>
      <c r="L52" s="189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</row>
    <row r="53" spans="1:47" s="190" customFormat="1" ht="12" customHeight="1">
      <c r="A53" s="187"/>
      <c r="B53" s="188"/>
      <c r="C53" s="186" t="s">
        <v>102</v>
      </c>
      <c r="D53" s="187"/>
      <c r="E53" s="187"/>
      <c r="F53" s="187"/>
      <c r="G53" s="187"/>
      <c r="H53" s="187"/>
      <c r="I53" s="187"/>
      <c r="J53" s="187"/>
      <c r="K53" s="187"/>
      <c r="L53" s="189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</row>
    <row r="54" spans="1:47" s="190" customFormat="1" ht="16.5" customHeight="1">
      <c r="A54" s="187"/>
      <c r="B54" s="188"/>
      <c r="C54" s="187"/>
      <c r="D54" s="187"/>
      <c r="E54" s="363" t="str">
        <f>E11</f>
        <v>D.1.4.e - Elektroinstalace, ochrana před bleskem</v>
      </c>
      <c r="F54" s="364"/>
      <c r="G54" s="364"/>
      <c r="H54" s="364"/>
      <c r="I54" s="187"/>
      <c r="J54" s="187"/>
      <c r="K54" s="187"/>
      <c r="L54" s="189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</row>
    <row r="55" spans="1:47" s="190" customFormat="1" ht="6.95" customHeight="1">
      <c r="A55" s="187"/>
      <c r="B55" s="188"/>
      <c r="C55" s="187"/>
      <c r="D55" s="187"/>
      <c r="E55" s="187"/>
      <c r="F55" s="187"/>
      <c r="G55" s="187"/>
      <c r="H55" s="187"/>
      <c r="I55" s="187"/>
      <c r="J55" s="187"/>
      <c r="K55" s="187"/>
      <c r="L55" s="189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</row>
    <row r="56" spans="1:47" s="190" customFormat="1" ht="12" customHeight="1">
      <c r="A56" s="187"/>
      <c r="B56" s="188"/>
      <c r="C56" s="186" t="s">
        <v>21</v>
      </c>
      <c r="D56" s="187"/>
      <c r="E56" s="187"/>
      <c r="F56" s="191" t="str">
        <f>F14</f>
        <v xml:space="preserve"> </v>
      </c>
      <c r="G56" s="187"/>
      <c r="H56" s="187"/>
      <c r="I56" s="186" t="s">
        <v>23</v>
      </c>
      <c r="J56" s="192" t="str">
        <f>IF(J14="","",J14)</f>
        <v>10. 11. 2024</v>
      </c>
      <c r="K56" s="187"/>
      <c r="L56" s="189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</row>
    <row r="57" spans="1:47" s="190" customFormat="1" ht="6.95" customHeight="1">
      <c r="A57" s="187"/>
      <c r="B57" s="188"/>
      <c r="C57" s="187"/>
      <c r="D57" s="187"/>
      <c r="E57" s="187"/>
      <c r="F57" s="187"/>
      <c r="G57" s="187"/>
      <c r="H57" s="187"/>
      <c r="I57" s="187"/>
      <c r="J57" s="187"/>
      <c r="K57" s="187"/>
      <c r="L57" s="189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</row>
    <row r="58" spans="1:47" s="190" customFormat="1" ht="15.2" customHeight="1">
      <c r="A58" s="187"/>
      <c r="B58" s="188"/>
      <c r="C58" s="186" t="s">
        <v>25</v>
      </c>
      <c r="D58" s="187"/>
      <c r="E58" s="187"/>
      <c r="F58" s="191" t="str">
        <f>E17</f>
        <v>Technické univerzity v Libereci</v>
      </c>
      <c r="G58" s="187"/>
      <c r="H58" s="187"/>
      <c r="I58" s="186" t="s">
        <v>33</v>
      </c>
      <c r="J58" s="215" t="str">
        <f>E23</f>
        <v>REPOS.Lbc, s.r.o.</v>
      </c>
      <c r="K58" s="187"/>
      <c r="L58" s="189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</row>
    <row r="59" spans="1:47" s="190" customFormat="1" ht="15.2" customHeight="1">
      <c r="A59" s="187"/>
      <c r="B59" s="188"/>
      <c r="C59" s="186" t="s">
        <v>31</v>
      </c>
      <c r="D59" s="187"/>
      <c r="E59" s="187"/>
      <c r="F59" s="191" t="str">
        <f>IF(E20="","",E20)</f>
        <v/>
      </c>
      <c r="G59" s="187"/>
      <c r="H59" s="187"/>
      <c r="I59" s="186" t="s">
        <v>37</v>
      </c>
      <c r="J59" s="215" t="str">
        <f>E26</f>
        <v xml:space="preserve"> </v>
      </c>
      <c r="K59" s="187"/>
      <c r="L59" s="189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</row>
    <row r="60" spans="1:47" s="190" customFormat="1" ht="10.35" customHeight="1">
      <c r="A60" s="187"/>
      <c r="B60" s="188"/>
      <c r="C60" s="187"/>
      <c r="D60" s="187"/>
      <c r="E60" s="187"/>
      <c r="F60" s="187"/>
      <c r="G60" s="187"/>
      <c r="H60" s="187"/>
      <c r="I60" s="187"/>
      <c r="J60" s="187"/>
      <c r="K60" s="187"/>
      <c r="L60" s="189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7"/>
      <c r="AE60" s="187"/>
    </row>
    <row r="61" spans="1:47" s="190" customFormat="1" ht="29.25" customHeight="1">
      <c r="A61" s="187"/>
      <c r="B61" s="188"/>
      <c r="C61" s="216" t="s">
        <v>105</v>
      </c>
      <c r="D61" s="204"/>
      <c r="E61" s="204"/>
      <c r="F61" s="204"/>
      <c r="G61" s="204"/>
      <c r="H61" s="204"/>
      <c r="I61" s="204"/>
      <c r="J61" s="217" t="s">
        <v>106</v>
      </c>
      <c r="K61" s="204"/>
      <c r="L61" s="189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7"/>
      <c r="AE61" s="187"/>
    </row>
    <row r="62" spans="1:47" s="190" customFormat="1" ht="10.35" customHeight="1">
      <c r="A62" s="187"/>
      <c r="B62" s="188"/>
      <c r="C62" s="187"/>
      <c r="D62" s="187"/>
      <c r="E62" s="187"/>
      <c r="F62" s="187"/>
      <c r="G62" s="187"/>
      <c r="H62" s="187"/>
      <c r="I62" s="187"/>
      <c r="J62" s="187"/>
      <c r="K62" s="187"/>
      <c r="L62" s="189"/>
      <c r="S62" s="187"/>
      <c r="T62" s="187"/>
      <c r="U62" s="187"/>
      <c r="V62" s="187"/>
      <c r="W62" s="187"/>
      <c r="X62" s="187"/>
      <c r="Y62" s="187"/>
      <c r="Z62" s="187"/>
      <c r="AA62" s="187"/>
      <c r="AB62" s="187"/>
      <c r="AC62" s="187"/>
      <c r="AD62" s="187"/>
      <c r="AE62" s="187"/>
    </row>
    <row r="63" spans="1:47" s="190" customFormat="1" ht="22.9" customHeight="1">
      <c r="A63" s="187"/>
      <c r="B63" s="188"/>
      <c r="C63" s="218" t="s">
        <v>73</v>
      </c>
      <c r="D63" s="187"/>
      <c r="E63" s="187"/>
      <c r="F63" s="187"/>
      <c r="G63" s="187"/>
      <c r="H63" s="187"/>
      <c r="I63" s="187"/>
      <c r="J63" s="199">
        <f>J95</f>
        <v>0</v>
      </c>
      <c r="K63" s="187"/>
      <c r="L63" s="189"/>
      <c r="S63" s="187"/>
      <c r="T63" s="187"/>
      <c r="U63" s="187"/>
      <c r="V63" s="187"/>
      <c r="W63" s="187"/>
      <c r="X63" s="187"/>
      <c r="Y63" s="187"/>
      <c r="Z63" s="187"/>
      <c r="AA63" s="187"/>
      <c r="AB63" s="187"/>
      <c r="AC63" s="187"/>
      <c r="AD63" s="187"/>
      <c r="AE63" s="187"/>
      <c r="AU63" s="180" t="s">
        <v>107</v>
      </c>
    </row>
    <row r="64" spans="1:47" s="219" customFormat="1" ht="24.95" customHeight="1">
      <c r="B64" s="220"/>
      <c r="D64" s="221" t="s">
        <v>759</v>
      </c>
      <c r="E64" s="222"/>
      <c r="F64" s="222"/>
      <c r="G64" s="222"/>
      <c r="H64" s="222"/>
      <c r="I64" s="222"/>
      <c r="J64" s="223">
        <f>J96</f>
        <v>0</v>
      </c>
      <c r="L64" s="220"/>
    </row>
    <row r="65" spans="1:31" s="224" customFormat="1" ht="19.899999999999999" customHeight="1">
      <c r="B65" s="225"/>
      <c r="D65" s="226" t="s">
        <v>760</v>
      </c>
      <c r="E65" s="227"/>
      <c r="F65" s="227"/>
      <c r="G65" s="227"/>
      <c r="H65" s="227"/>
      <c r="I65" s="227"/>
      <c r="J65" s="228">
        <f>J97</f>
        <v>0</v>
      </c>
      <c r="L65" s="225"/>
    </row>
    <row r="66" spans="1:31" s="224" customFormat="1" ht="19.899999999999999" customHeight="1">
      <c r="B66" s="225"/>
      <c r="D66" s="226" t="s">
        <v>761</v>
      </c>
      <c r="E66" s="227"/>
      <c r="F66" s="227"/>
      <c r="G66" s="227"/>
      <c r="H66" s="227"/>
      <c r="I66" s="227"/>
      <c r="J66" s="228">
        <f>J105</f>
        <v>0</v>
      </c>
      <c r="L66" s="225"/>
    </row>
    <row r="67" spans="1:31" s="224" customFormat="1" ht="19.899999999999999" customHeight="1">
      <c r="B67" s="225"/>
      <c r="D67" s="226" t="s">
        <v>762</v>
      </c>
      <c r="E67" s="227"/>
      <c r="F67" s="227"/>
      <c r="G67" s="227"/>
      <c r="H67" s="227"/>
      <c r="I67" s="227"/>
      <c r="J67" s="228">
        <f>J156</f>
        <v>0</v>
      </c>
      <c r="L67" s="225"/>
    </row>
    <row r="68" spans="1:31" s="224" customFormat="1" ht="19.899999999999999" customHeight="1">
      <c r="B68" s="225"/>
      <c r="D68" s="226" t="s">
        <v>763</v>
      </c>
      <c r="E68" s="227"/>
      <c r="F68" s="227"/>
      <c r="G68" s="227"/>
      <c r="H68" s="227"/>
      <c r="I68" s="227"/>
      <c r="J68" s="228">
        <f>J165</f>
        <v>0</v>
      </c>
      <c r="L68" s="225"/>
    </row>
    <row r="69" spans="1:31" s="224" customFormat="1" ht="19.899999999999999" customHeight="1">
      <c r="B69" s="225"/>
      <c r="D69" s="226" t="s">
        <v>764</v>
      </c>
      <c r="E69" s="227"/>
      <c r="F69" s="227"/>
      <c r="G69" s="227"/>
      <c r="H69" s="227"/>
      <c r="I69" s="227"/>
      <c r="J69" s="228">
        <f>J185</f>
        <v>0</v>
      </c>
      <c r="L69" s="225"/>
    </row>
    <row r="70" spans="1:31" s="224" customFormat="1" ht="14.85" customHeight="1">
      <c r="B70" s="225"/>
      <c r="D70" s="226" t="s">
        <v>765</v>
      </c>
      <c r="E70" s="227"/>
      <c r="F70" s="227"/>
      <c r="G70" s="227"/>
      <c r="H70" s="227"/>
      <c r="I70" s="227"/>
      <c r="J70" s="228">
        <f>J186</f>
        <v>0</v>
      </c>
      <c r="L70" s="225"/>
    </row>
    <row r="71" spans="1:31" s="224" customFormat="1" ht="14.85" customHeight="1">
      <c r="B71" s="225"/>
      <c r="D71" s="226" t="s">
        <v>766</v>
      </c>
      <c r="E71" s="227"/>
      <c r="F71" s="227"/>
      <c r="G71" s="227"/>
      <c r="H71" s="227"/>
      <c r="I71" s="227"/>
      <c r="J71" s="228">
        <f>J193</f>
        <v>0</v>
      </c>
      <c r="L71" s="225"/>
    </row>
    <row r="72" spans="1:31" s="224" customFormat="1" ht="14.85" customHeight="1">
      <c r="B72" s="225"/>
      <c r="D72" s="226" t="s">
        <v>767</v>
      </c>
      <c r="E72" s="227"/>
      <c r="F72" s="227"/>
      <c r="G72" s="227"/>
      <c r="H72" s="227"/>
      <c r="I72" s="227"/>
      <c r="J72" s="228">
        <f>J201</f>
        <v>0</v>
      </c>
      <c r="L72" s="225"/>
    </row>
    <row r="73" spans="1:31" s="224" customFormat="1" ht="14.85" customHeight="1">
      <c r="B73" s="225"/>
      <c r="D73" s="226" t="s">
        <v>768</v>
      </c>
      <c r="E73" s="227"/>
      <c r="F73" s="227"/>
      <c r="G73" s="227"/>
      <c r="H73" s="227"/>
      <c r="I73" s="227"/>
      <c r="J73" s="228">
        <f>J206</f>
        <v>0</v>
      </c>
      <c r="L73" s="225"/>
    </row>
    <row r="74" spans="1:31" s="190" customFormat="1" ht="21.75" customHeight="1">
      <c r="A74" s="187"/>
      <c r="B74" s="188"/>
      <c r="C74" s="187"/>
      <c r="D74" s="187"/>
      <c r="E74" s="187"/>
      <c r="F74" s="187"/>
      <c r="G74" s="187"/>
      <c r="H74" s="187"/>
      <c r="I74" s="187"/>
      <c r="J74" s="187"/>
      <c r="K74" s="187"/>
      <c r="L74" s="189"/>
      <c r="S74" s="187"/>
      <c r="T74" s="187"/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</row>
    <row r="75" spans="1:31" s="190" customFormat="1" ht="6.95" customHeight="1">
      <c r="A75" s="187"/>
      <c r="B75" s="211"/>
      <c r="C75" s="212"/>
      <c r="D75" s="212"/>
      <c r="E75" s="212"/>
      <c r="F75" s="212"/>
      <c r="G75" s="212"/>
      <c r="H75" s="212"/>
      <c r="I75" s="212"/>
      <c r="J75" s="212"/>
      <c r="K75" s="212"/>
      <c r="L75" s="189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  <c r="AC75" s="187"/>
      <c r="AD75" s="187"/>
      <c r="AE75" s="187"/>
    </row>
    <row r="79" spans="1:31" s="190" customFormat="1" ht="6.95" customHeight="1">
      <c r="A79" s="187"/>
      <c r="B79" s="213"/>
      <c r="C79" s="214"/>
      <c r="D79" s="214"/>
      <c r="E79" s="214"/>
      <c r="F79" s="214"/>
      <c r="G79" s="214"/>
      <c r="H79" s="214"/>
      <c r="I79" s="214"/>
      <c r="J79" s="214"/>
      <c r="K79" s="214"/>
      <c r="L79" s="189"/>
      <c r="S79" s="187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pans="1:31" s="190" customFormat="1" ht="24.95" customHeight="1">
      <c r="A80" s="187"/>
      <c r="B80" s="188"/>
      <c r="C80" s="184" t="s">
        <v>126</v>
      </c>
      <c r="D80" s="187"/>
      <c r="E80" s="187"/>
      <c r="F80" s="187"/>
      <c r="G80" s="187"/>
      <c r="H80" s="187"/>
      <c r="I80" s="187"/>
      <c r="J80" s="187"/>
      <c r="K80" s="187"/>
      <c r="L80" s="189"/>
      <c r="S80" s="187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pans="1:63" s="190" customFormat="1" ht="6.95" customHeight="1">
      <c r="A81" s="187"/>
      <c r="B81" s="188"/>
      <c r="C81" s="187"/>
      <c r="D81" s="187"/>
      <c r="E81" s="187"/>
      <c r="F81" s="187"/>
      <c r="G81" s="187"/>
      <c r="H81" s="187"/>
      <c r="I81" s="187"/>
      <c r="J81" s="187"/>
      <c r="K81" s="187"/>
      <c r="L81" s="189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pans="1:63" s="190" customFormat="1" ht="12" customHeight="1">
      <c r="A82" s="187"/>
      <c r="B82" s="188"/>
      <c r="C82" s="186" t="s">
        <v>17</v>
      </c>
      <c r="D82" s="187"/>
      <c r="E82" s="187"/>
      <c r="F82" s="187"/>
      <c r="G82" s="187"/>
      <c r="H82" s="187"/>
      <c r="I82" s="187"/>
      <c r="J82" s="187"/>
      <c r="K82" s="187"/>
      <c r="L82" s="189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pans="1:63" s="190" customFormat="1" ht="16.5" customHeight="1">
      <c r="A83" s="187"/>
      <c r="B83" s="188"/>
      <c r="C83" s="187"/>
      <c r="D83" s="187"/>
      <c r="E83" s="367" t="str">
        <f>E7</f>
        <v>Sklad správy a údržby budov Technické univerzity v Libereci</v>
      </c>
      <c r="F83" s="368"/>
      <c r="G83" s="368"/>
      <c r="H83" s="368"/>
      <c r="I83" s="187"/>
      <c r="J83" s="187"/>
      <c r="K83" s="187"/>
      <c r="L83" s="189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pans="1:63" ht="12" customHeight="1">
      <c r="B84" s="183"/>
      <c r="C84" s="186" t="s">
        <v>100</v>
      </c>
      <c r="L84" s="183"/>
    </row>
    <row r="85" spans="1:63" s="190" customFormat="1" ht="16.5" customHeight="1">
      <c r="A85" s="187"/>
      <c r="B85" s="188"/>
      <c r="C85" s="187"/>
      <c r="D85" s="187"/>
      <c r="E85" s="367" t="s">
        <v>101</v>
      </c>
      <c r="F85" s="364"/>
      <c r="G85" s="364"/>
      <c r="H85" s="364"/>
      <c r="I85" s="187"/>
      <c r="J85" s="187"/>
      <c r="K85" s="187"/>
      <c r="L85" s="189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pans="1:63" s="190" customFormat="1" ht="12" customHeight="1">
      <c r="A86" s="187"/>
      <c r="B86" s="188"/>
      <c r="C86" s="186" t="s">
        <v>102</v>
      </c>
      <c r="D86" s="187"/>
      <c r="E86" s="187"/>
      <c r="F86" s="187"/>
      <c r="G86" s="187"/>
      <c r="H86" s="187"/>
      <c r="I86" s="187"/>
      <c r="J86" s="187"/>
      <c r="K86" s="187"/>
      <c r="L86" s="189"/>
      <c r="S86" s="187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pans="1:63" s="190" customFormat="1" ht="16.5" customHeight="1">
      <c r="A87" s="187"/>
      <c r="B87" s="188"/>
      <c r="C87" s="187"/>
      <c r="D87" s="187"/>
      <c r="E87" s="363" t="str">
        <f>E11</f>
        <v>D.1.4.e - Elektroinstalace, ochrana před bleskem</v>
      </c>
      <c r="F87" s="364"/>
      <c r="G87" s="364"/>
      <c r="H87" s="364"/>
      <c r="I87" s="187"/>
      <c r="J87" s="187"/>
      <c r="K87" s="187"/>
      <c r="L87" s="189"/>
      <c r="S87" s="187"/>
      <c r="T87" s="187"/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pans="1:63" s="190" customFormat="1" ht="6.95" customHeight="1">
      <c r="A88" s="187"/>
      <c r="B88" s="188"/>
      <c r="C88" s="187"/>
      <c r="D88" s="187"/>
      <c r="E88" s="187"/>
      <c r="F88" s="187"/>
      <c r="G88" s="187"/>
      <c r="H88" s="187"/>
      <c r="I88" s="187"/>
      <c r="J88" s="187"/>
      <c r="K88" s="187"/>
      <c r="L88" s="189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pans="1:63" s="190" customFormat="1" ht="12" customHeight="1">
      <c r="A89" s="187"/>
      <c r="B89" s="188"/>
      <c r="C89" s="186" t="s">
        <v>21</v>
      </c>
      <c r="D89" s="187"/>
      <c r="E89" s="187"/>
      <c r="F89" s="191" t="str">
        <f>F14</f>
        <v xml:space="preserve"> </v>
      </c>
      <c r="G89" s="187"/>
      <c r="H89" s="187"/>
      <c r="I89" s="186" t="s">
        <v>23</v>
      </c>
      <c r="J89" s="192" t="str">
        <f>IF(J14="","",J14)</f>
        <v>10. 11. 2024</v>
      </c>
      <c r="K89" s="187"/>
      <c r="L89" s="189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pans="1:63" s="190" customFormat="1" ht="6.95" customHeight="1">
      <c r="A90" s="187"/>
      <c r="B90" s="188"/>
      <c r="C90" s="187"/>
      <c r="D90" s="187"/>
      <c r="E90" s="187"/>
      <c r="F90" s="187"/>
      <c r="G90" s="187"/>
      <c r="H90" s="187"/>
      <c r="I90" s="187"/>
      <c r="J90" s="187"/>
      <c r="K90" s="187"/>
      <c r="L90" s="189"/>
      <c r="S90" s="187"/>
      <c r="T90" s="187"/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pans="1:63" s="190" customFormat="1" ht="15.2" customHeight="1">
      <c r="A91" s="187"/>
      <c r="B91" s="188"/>
      <c r="C91" s="186" t="s">
        <v>25</v>
      </c>
      <c r="D91" s="187"/>
      <c r="E91" s="187"/>
      <c r="F91" s="191" t="str">
        <f>E17</f>
        <v>Technické univerzity v Libereci</v>
      </c>
      <c r="G91" s="187"/>
      <c r="H91" s="187"/>
      <c r="I91" s="186" t="s">
        <v>33</v>
      </c>
      <c r="J91" s="215" t="str">
        <f>E23</f>
        <v>REPOS.Lbc, s.r.o.</v>
      </c>
      <c r="K91" s="187"/>
      <c r="L91" s="189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pans="1:63" s="190" customFormat="1" ht="15.2" customHeight="1">
      <c r="A92" s="187"/>
      <c r="B92" s="188"/>
      <c r="C92" s="186" t="s">
        <v>31</v>
      </c>
      <c r="D92" s="187"/>
      <c r="E92" s="187"/>
      <c r="F92" s="191" t="str">
        <f>IF(E20="","",E20)</f>
        <v/>
      </c>
      <c r="G92" s="187"/>
      <c r="H92" s="187"/>
      <c r="I92" s="186" t="s">
        <v>37</v>
      </c>
      <c r="J92" s="215" t="str">
        <f>E26</f>
        <v xml:space="preserve"> </v>
      </c>
      <c r="K92" s="187"/>
      <c r="L92" s="189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pans="1:63" s="190" customFormat="1" ht="10.35" customHeight="1">
      <c r="A93" s="187"/>
      <c r="B93" s="188"/>
      <c r="C93" s="187"/>
      <c r="D93" s="187"/>
      <c r="E93" s="187"/>
      <c r="F93" s="187"/>
      <c r="G93" s="187"/>
      <c r="H93" s="187"/>
      <c r="I93" s="187"/>
      <c r="J93" s="187"/>
      <c r="K93" s="187"/>
      <c r="L93" s="189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pans="1:63" s="238" customFormat="1" ht="29.25" customHeight="1">
      <c r="A94" s="229"/>
      <c r="B94" s="230"/>
      <c r="C94" s="231" t="s">
        <v>127</v>
      </c>
      <c r="D94" s="232" t="s">
        <v>60</v>
      </c>
      <c r="E94" s="232" t="s">
        <v>56</v>
      </c>
      <c r="F94" s="232" t="s">
        <v>57</v>
      </c>
      <c r="G94" s="232" t="s">
        <v>128</v>
      </c>
      <c r="H94" s="232" t="s">
        <v>129</v>
      </c>
      <c r="I94" s="232" t="s">
        <v>130</v>
      </c>
      <c r="J94" s="232" t="s">
        <v>106</v>
      </c>
      <c r="K94" s="233" t="s">
        <v>131</v>
      </c>
      <c r="L94" s="234"/>
      <c r="M94" s="235" t="s">
        <v>3</v>
      </c>
      <c r="N94" s="236" t="s">
        <v>45</v>
      </c>
      <c r="O94" s="236" t="s">
        <v>132</v>
      </c>
      <c r="P94" s="236" t="s">
        <v>133</v>
      </c>
      <c r="Q94" s="236" t="s">
        <v>134</v>
      </c>
      <c r="R94" s="236" t="s">
        <v>135</v>
      </c>
      <c r="S94" s="236" t="s">
        <v>136</v>
      </c>
      <c r="T94" s="237" t="s">
        <v>137</v>
      </c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</row>
    <row r="95" spans="1:63" s="190" customFormat="1" ht="22.9" customHeight="1">
      <c r="A95" s="187"/>
      <c r="B95" s="188"/>
      <c r="C95" s="239" t="s">
        <v>138</v>
      </c>
      <c r="D95" s="187"/>
      <c r="E95" s="187"/>
      <c r="F95" s="187"/>
      <c r="G95" s="187"/>
      <c r="H95" s="187"/>
      <c r="I95" s="187"/>
      <c r="J95" s="240">
        <f>BK95</f>
        <v>0</v>
      </c>
      <c r="K95" s="187"/>
      <c r="L95" s="188"/>
      <c r="M95" s="241"/>
      <c r="N95" s="242"/>
      <c r="O95" s="197"/>
      <c r="P95" s="243">
        <f>P96</f>
        <v>0</v>
      </c>
      <c r="Q95" s="197"/>
      <c r="R95" s="243">
        <f>R96</f>
        <v>0</v>
      </c>
      <c r="S95" s="197"/>
      <c r="T95" s="244">
        <f>T96</f>
        <v>0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T95" s="180" t="s">
        <v>74</v>
      </c>
      <c r="AU95" s="180" t="s">
        <v>107</v>
      </c>
      <c r="BK95" s="245">
        <f>BK96</f>
        <v>0</v>
      </c>
    </row>
    <row r="96" spans="1:63" s="246" customFormat="1" ht="25.9" customHeight="1">
      <c r="B96" s="247"/>
      <c r="D96" s="248" t="s">
        <v>74</v>
      </c>
      <c r="E96" s="249" t="s">
        <v>210</v>
      </c>
      <c r="F96" s="249" t="s">
        <v>210</v>
      </c>
      <c r="J96" s="250">
        <f>BK96</f>
        <v>0</v>
      </c>
      <c r="L96" s="247"/>
      <c r="M96" s="251"/>
      <c r="N96" s="252"/>
      <c r="O96" s="252"/>
      <c r="P96" s="253">
        <f>P97+P105+P156+P165+P185</f>
        <v>0</v>
      </c>
      <c r="Q96" s="252"/>
      <c r="R96" s="253">
        <f>R97+R105+R156+R165+R185</f>
        <v>0</v>
      </c>
      <c r="S96" s="252"/>
      <c r="T96" s="254">
        <f>T97+T105+T156+T165+T185</f>
        <v>0</v>
      </c>
      <c r="AR96" s="248" t="s">
        <v>173</v>
      </c>
      <c r="AT96" s="255" t="s">
        <v>74</v>
      </c>
      <c r="AU96" s="255" t="s">
        <v>75</v>
      </c>
      <c r="AY96" s="248" t="s">
        <v>141</v>
      </c>
      <c r="BK96" s="256">
        <f>BK97+BK105+BK156+BK165+BK185</f>
        <v>0</v>
      </c>
    </row>
    <row r="97" spans="1:65" s="246" customFormat="1" ht="22.9" customHeight="1">
      <c r="B97" s="247"/>
      <c r="D97" s="248" t="s">
        <v>74</v>
      </c>
      <c r="E97" s="257" t="s">
        <v>769</v>
      </c>
      <c r="F97" s="257" t="s">
        <v>770</v>
      </c>
      <c r="J97" s="258">
        <f>BK97</f>
        <v>0</v>
      </c>
      <c r="L97" s="247"/>
      <c r="M97" s="251"/>
      <c r="N97" s="252"/>
      <c r="O97" s="252"/>
      <c r="P97" s="253">
        <f>SUM(P98:P104)</f>
        <v>0</v>
      </c>
      <c r="Q97" s="252"/>
      <c r="R97" s="253">
        <f>SUM(R98:R104)</f>
        <v>0</v>
      </c>
      <c r="S97" s="252"/>
      <c r="T97" s="254">
        <f>SUM(T98:T104)</f>
        <v>0</v>
      </c>
      <c r="AR97" s="248" t="s">
        <v>173</v>
      </c>
      <c r="AT97" s="255" t="s">
        <v>74</v>
      </c>
      <c r="AU97" s="255" t="s">
        <v>82</v>
      </c>
      <c r="AY97" s="248" t="s">
        <v>141</v>
      </c>
      <c r="BK97" s="256">
        <f>SUM(BK98:BK104)</f>
        <v>0</v>
      </c>
    </row>
    <row r="98" spans="1:65" s="190" customFormat="1" ht="24.2" customHeight="1">
      <c r="A98" s="187"/>
      <c r="B98" s="188"/>
      <c r="C98" s="259" t="s">
        <v>82</v>
      </c>
      <c r="D98" s="259" t="s">
        <v>143</v>
      </c>
      <c r="E98" s="260" t="s">
        <v>771</v>
      </c>
      <c r="F98" s="261" t="s">
        <v>772</v>
      </c>
      <c r="G98" s="262" t="s">
        <v>773</v>
      </c>
      <c r="H98" s="263">
        <v>2</v>
      </c>
      <c r="I98" s="85"/>
      <c r="J98" s="264">
        <f t="shared" ref="J98:J104" si="0">ROUND(I98*H98,2)</f>
        <v>0</v>
      </c>
      <c r="K98" s="261" t="s">
        <v>3</v>
      </c>
      <c r="L98" s="188"/>
      <c r="M98" s="265" t="s">
        <v>3</v>
      </c>
      <c r="N98" s="266" t="s">
        <v>46</v>
      </c>
      <c r="O98" s="267"/>
      <c r="P98" s="268">
        <f t="shared" ref="P98:P104" si="1">O98*H98</f>
        <v>0</v>
      </c>
      <c r="Q98" s="268">
        <v>0</v>
      </c>
      <c r="R98" s="268">
        <f t="shared" ref="R98:R104" si="2">Q98*H98</f>
        <v>0</v>
      </c>
      <c r="S98" s="268">
        <v>0</v>
      </c>
      <c r="T98" s="269">
        <f t="shared" ref="T98:T104" si="3">S98*H98</f>
        <v>0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R98" s="270" t="s">
        <v>530</v>
      </c>
      <c r="AT98" s="270" t="s">
        <v>143</v>
      </c>
      <c r="AU98" s="270" t="s">
        <v>84</v>
      </c>
      <c r="AY98" s="180" t="s">
        <v>141</v>
      </c>
      <c r="BE98" s="271">
        <f t="shared" ref="BE98:BE104" si="4">IF(N98="základní",J98,0)</f>
        <v>0</v>
      </c>
      <c r="BF98" s="271">
        <f t="shared" ref="BF98:BF104" si="5">IF(N98="snížená",J98,0)</f>
        <v>0</v>
      </c>
      <c r="BG98" s="271">
        <f t="shared" ref="BG98:BG104" si="6">IF(N98="zákl. přenesená",J98,0)</f>
        <v>0</v>
      </c>
      <c r="BH98" s="271">
        <f t="shared" ref="BH98:BH104" si="7">IF(N98="sníž. přenesená",J98,0)</f>
        <v>0</v>
      </c>
      <c r="BI98" s="271">
        <f t="shared" ref="BI98:BI104" si="8">IF(N98="nulová",J98,0)</f>
        <v>0</v>
      </c>
      <c r="BJ98" s="180" t="s">
        <v>82</v>
      </c>
      <c r="BK98" s="271">
        <f t="shared" ref="BK98:BK104" si="9">ROUND(I98*H98,2)</f>
        <v>0</v>
      </c>
      <c r="BL98" s="180" t="s">
        <v>530</v>
      </c>
      <c r="BM98" s="270" t="s">
        <v>774</v>
      </c>
    </row>
    <row r="99" spans="1:65" s="190" customFormat="1" ht="37.9" customHeight="1">
      <c r="A99" s="187"/>
      <c r="B99" s="188"/>
      <c r="C99" s="259" t="s">
        <v>84</v>
      </c>
      <c r="D99" s="259" t="s">
        <v>143</v>
      </c>
      <c r="E99" s="260" t="s">
        <v>775</v>
      </c>
      <c r="F99" s="261" t="s">
        <v>776</v>
      </c>
      <c r="G99" s="262" t="s">
        <v>773</v>
      </c>
      <c r="H99" s="263">
        <v>2</v>
      </c>
      <c r="I99" s="85"/>
      <c r="J99" s="264">
        <f t="shared" si="0"/>
        <v>0</v>
      </c>
      <c r="K99" s="261" t="s">
        <v>3</v>
      </c>
      <c r="L99" s="188"/>
      <c r="M99" s="265" t="s">
        <v>3</v>
      </c>
      <c r="N99" s="266" t="s">
        <v>46</v>
      </c>
      <c r="O99" s="267"/>
      <c r="P99" s="268">
        <f t="shared" si="1"/>
        <v>0</v>
      </c>
      <c r="Q99" s="268">
        <v>0</v>
      </c>
      <c r="R99" s="268">
        <f t="shared" si="2"/>
        <v>0</v>
      </c>
      <c r="S99" s="268">
        <v>0</v>
      </c>
      <c r="T99" s="269">
        <f t="shared" si="3"/>
        <v>0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R99" s="270" t="s">
        <v>530</v>
      </c>
      <c r="AT99" s="270" t="s">
        <v>143</v>
      </c>
      <c r="AU99" s="270" t="s">
        <v>84</v>
      </c>
      <c r="AY99" s="180" t="s">
        <v>141</v>
      </c>
      <c r="BE99" s="271">
        <f t="shared" si="4"/>
        <v>0</v>
      </c>
      <c r="BF99" s="271">
        <f t="shared" si="5"/>
        <v>0</v>
      </c>
      <c r="BG99" s="271">
        <f t="shared" si="6"/>
        <v>0</v>
      </c>
      <c r="BH99" s="271">
        <f t="shared" si="7"/>
        <v>0</v>
      </c>
      <c r="BI99" s="271">
        <f t="shared" si="8"/>
        <v>0</v>
      </c>
      <c r="BJ99" s="180" t="s">
        <v>82</v>
      </c>
      <c r="BK99" s="271">
        <f t="shared" si="9"/>
        <v>0</v>
      </c>
      <c r="BL99" s="180" t="s">
        <v>530</v>
      </c>
      <c r="BM99" s="270" t="s">
        <v>777</v>
      </c>
    </row>
    <row r="100" spans="1:65" s="190" customFormat="1" ht="24.2" customHeight="1">
      <c r="A100" s="187"/>
      <c r="B100" s="188"/>
      <c r="C100" s="259" t="s">
        <v>173</v>
      </c>
      <c r="D100" s="259" t="s">
        <v>143</v>
      </c>
      <c r="E100" s="260" t="s">
        <v>778</v>
      </c>
      <c r="F100" s="261" t="s">
        <v>779</v>
      </c>
      <c r="G100" s="262" t="s">
        <v>773</v>
      </c>
      <c r="H100" s="263">
        <v>6</v>
      </c>
      <c r="I100" s="85"/>
      <c r="J100" s="264">
        <f t="shared" si="0"/>
        <v>0</v>
      </c>
      <c r="K100" s="261" t="s">
        <v>3</v>
      </c>
      <c r="L100" s="188"/>
      <c r="M100" s="265" t="s">
        <v>3</v>
      </c>
      <c r="N100" s="266" t="s">
        <v>46</v>
      </c>
      <c r="O100" s="267"/>
      <c r="P100" s="268">
        <f t="shared" si="1"/>
        <v>0</v>
      </c>
      <c r="Q100" s="268">
        <v>0</v>
      </c>
      <c r="R100" s="268">
        <f t="shared" si="2"/>
        <v>0</v>
      </c>
      <c r="S100" s="268">
        <v>0</v>
      </c>
      <c r="T100" s="269">
        <f t="shared" si="3"/>
        <v>0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R100" s="270" t="s">
        <v>530</v>
      </c>
      <c r="AT100" s="270" t="s">
        <v>143</v>
      </c>
      <c r="AU100" s="270" t="s">
        <v>84</v>
      </c>
      <c r="AY100" s="180" t="s">
        <v>141</v>
      </c>
      <c r="BE100" s="271">
        <f t="shared" si="4"/>
        <v>0</v>
      </c>
      <c r="BF100" s="271">
        <f t="shared" si="5"/>
        <v>0</v>
      </c>
      <c r="BG100" s="271">
        <f t="shared" si="6"/>
        <v>0</v>
      </c>
      <c r="BH100" s="271">
        <f t="shared" si="7"/>
        <v>0</v>
      </c>
      <c r="BI100" s="271">
        <f t="shared" si="8"/>
        <v>0</v>
      </c>
      <c r="BJ100" s="180" t="s">
        <v>82</v>
      </c>
      <c r="BK100" s="271">
        <f t="shared" si="9"/>
        <v>0</v>
      </c>
      <c r="BL100" s="180" t="s">
        <v>530</v>
      </c>
      <c r="BM100" s="270" t="s">
        <v>780</v>
      </c>
    </row>
    <row r="101" spans="1:65" s="190" customFormat="1" ht="37.9" customHeight="1">
      <c r="A101" s="187"/>
      <c r="B101" s="188"/>
      <c r="C101" s="259" t="s">
        <v>148</v>
      </c>
      <c r="D101" s="259" t="s">
        <v>143</v>
      </c>
      <c r="E101" s="260" t="s">
        <v>781</v>
      </c>
      <c r="F101" s="261" t="s">
        <v>782</v>
      </c>
      <c r="G101" s="262" t="s">
        <v>773</v>
      </c>
      <c r="H101" s="263">
        <v>4</v>
      </c>
      <c r="I101" s="85"/>
      <c r="J101" s="264">
        <f t="shared" si="0"/>
        <v>0</v>
      </c>
      <c r="K101" s="261" t="s">
        <v>3</v>
      </c>
      <c r="L101" s="188"/>
      <c r="M101" s="265" t="s">
        <v>3</v>
      </c>
      <c r="N101" s="266" t="s">
        <v>46</v>
      </c>
      <c r="O101" s="267"/>
      <c r="P101" s="268">
        <f t="shared" si="1"/>
        <v>0</v>
      </c>
      <c r="Q101" s="268">
        <v>0</v>
      </c>
      <c r="R101" s="268">
        <f t="shared" si="2"/>
        <v>0</v>
      </c>
      <c r="S101" s="268">
        <v>0</v>
      </c>
      <c r="T101" s="269">
        <f t="shared" si="3"/>
        <v>0</v>
      </c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R101" s="270" t="s">
        <v>530</v>
      </c>
      <c r="AT101" s="270" t="s">
        <v>143</v>
      </c>
      <c r="AU101" s="270" t="s">
        <v>84</v>
      </c>
      <c r="AY101" s="180" t="s">
        <v>141</v>
      </c>
      <c r="BE101" s="271">
        <f t="shared" si="4"/>
        <v>0</v>
      </c>
      <c r="BF101" s="271">
        <f t="shared" si="5"/>
        <v>0</v>
      </c>
      <c r="BG101" s="271">
        <f t="shared" si="6"/>
        <v>0</v>
      </c>
      <c r="BH101" s="271">
        <f t="shared" si="7"/>
        <v>0</v>
      </c>
      <c r="BI101" s="271">
        <f t="shared" si="8"/>
        <v>0</v>
      </c>
      <c r="BJ101" s="180" t="s">
        <v>82</v>
      </c>
      <c r="BK101" s="271">
        <f t="shared" si="9"/>
        <v>0</v>
      </c>
      <c r="BL101" s="180" t="s">
        <v>530</v>
      </c>
      <c r="BM101" s="270" t="s">
        <v>783</v>
      </c>
    </row>
    <row r="102" spans="1:65" s="190" customFormat="1" ht="16.5" customHeight="1">
      <c r="A102" s="187"/>
      <c r="B102" s="188"/>
      <c r="C102" s="259" t="s">
        <v>183</v>
      </c>
      <c r="D102" s="259" t="s">
        <v>143</v>
      </c>
      <c r="E102" s="260" t="s">
        <v>784</v>
      </c>
      <c r="F102" s="261" t="s">
        <v>785</v>
      </c>
      <c r="G102" s="262" t="s">
        <v>773</v>
      </c>
      <c r="H102" s="263">
        <v>6</v>
      </c>
      <c r="I102" s="85"/>
      <c r="J102" s="264">
        <f t="shared" si="0"/>
        <v>0</v>
      </c>
      <c r="K102" s="261" t="s">
        <v>3</v>
      </c>
      <c r="L102" s="188"/>
      <c r="M102" s="265" t="s">
        <v>3</v>
      </c>
      <c r="N102" s="266" t="s">
        <v>46</v>
      </c>
      <c r="O102" s="267"/>
      <c r="P102" s="268">
        <f t="shared" si="1"/>
        <v>0</v>
      </c>
      <c r="Q102" s="268">
        <v>0</v>
      </c>
      <c r="R102" s="268">
        <f t="shared" si="2"/>
        <v>0</v>
      </c>
      <c r="S102" s="268">
        <v>0</v>
      </c>
      <c r="T102" s="269">
        <f t="shared" si="3"/>
        <v>0</v>
      </c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R102" s="270" t="s">
        <v>530</v>
      </c>
      <c r="AT102" s="270" t="s">
        <v>143</v>
      </c>
      <c r="AU102" s="270" t="s">
        <v>84</v>
      </c>
      <c r="AY102" s="180" t="s">
        <v>141</v>
      </c>
      <c r="BE102" s="271">
        <f t="shared" si="4"/>
        <v>0</v>
      </c>
      <c r="BF102" s="271">
        <f t="shared" si="5"/>
        <v>0</v>
      </c>
      <c r="BG102" s="271">
        <f t="shared" si="6"/>
        <v>0</v>
      </c>
      <c r="BH102" s="271">
        <f t="shared" si="7"/>
        <v>0</v>
      </c>
      <c r="BI102" s="271">
        <f t="shared" si="8"/>
        <v>0</v>
      </c>
      <c r="BJ102" s="180" t="s">
        <v>82</v>
      </c>
      <c r="BK102" s="271">
        <f t="shared" si="9"/>
        <v>0</v>
      </c>
      <c r="BL102" s="180" t="s">
        <v>530</v>
      </c>
      <c r="BM102" s="270" t="s">
        <v>786</v>
      </c>
    </row>
    <row r="103" spans="1:65" s="190" customFormat="1" ht="16.5" customHeight="1">
      <c r="A103" s="187"/>
      <c r="B103" s="188"/>
      <c r="C103" s="259" t="s">
        <v>188</v>
      </c>
      <c r="D103" s="259" t="s">
        <v>143</v>
      </c>
      <c r="E103" s="260" t="s">
        <v>787</v>
      </c>
      <c r="F103" s="261" t="s">
        <v>788</v>
      </c>
      <c r="G103" s="262" t="s">
        <v>789</v>
      </c>
      <c r="H103" s="91"/>
      <c r="I103" s="85"/>
      <c r="J103" s="264">
        <f t="shared" si="0"/>
        <v>0</v>
      </c>
      <c r="K103" s="261" t="s">
        <v>3</v>
      </c>
      <c r="L103" s="188"/>
      <c r="M103" s="265" t="s">
        <v>3</v>
      </c>
      <c r="N103" s="266" t="s">
        <v>46</v>
      </c>
      <c r="O103" s="267"/>
      <c r="P103" s="268">
        <f t="shared" si="1"/>
        <v>0</v>
      </c>
      <c r="Q103" s="268">
        <v>0</v>
      </c>
      <c r="R103" s="268">
        <f t="shared" si="2"/>
        <v>0</v>
      </c>
      <c r="S103" s="268">
        <v>0</v>
      </c>
      <c r="T103" s="269">
        <f t="shared" si="3"/>
        <v>0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R103" s="270" t="s">
        <v>530</v>
      </c>
      <c r="AT103" s="270" t="s">
        <v>143</v>
      </c>
      <c r="AU103" s="270" t="s">
        <v>84</v>
      </c>
      <c r="AY103" s="180" t="s">
        <v>141</v>
      </c>
      <c r="BE103" s="271">
        <f t="shared" si="4"/>
        <v>0</v>
      </c>
      <c r="BF103" s="271">
        <f t="shared" si="5"/>
        <v>0</v>
      </c>
      <c r="BG103" s="271">
        <f t="shared" si="6"/>
        <v>0</v>
      </c>
      <c r="BH103" s="271">
        <f t="shared" si="7"/>
        <v>0</v>
      </c>
      <c r="BI103" s="271">
        <f t="shared" si="8"/>
        <v>0</v>
      </c>
      <c r="BJ103" s="180" t="s">
        <v>82</v>
      </c>
      <c r="BK103" s="271">
        <f t="shared" si="9"/>
        <v>0</v>
      </c>
      <c r="BL103" s="180" t="s">
        <v>530</v>
      </c>
      <c r="BM103" s="270" t="s">
        <v>790</v>
      </c>
    </row>
    <row r="104" spans="1:65" s="190" customFormat="1" ht="16.5" customHeight="1">
      <c r="A104" s="187"/>
      <c r="B104" s="188"/>
      <c r="C104" s="259" t="s">
        <v>196</v>
      </c>
      <c r="D104" s="259" t="s">
        <v>143</v>
      </c>
      <c r="E104" s="260" t="s">
        <v>791</v>
      </c>
      <c r="F104" s="261" t="s">
        <v>792</v>
      </c>
      <c r="G104" s="262" t="s">
        <v>789</v>
      </c>
      <c r="H104" s="91"/>
      <c r="I104" s="85"/>
      <c r="J104" s="264">
        <f t="shared" si="0"/>
        <v>0</v>
      </c>
      <c r="K104" s="261" t="s">
        <v>3</v>
      </c>
      <c r="L104" s="188"/>
      <c r="M104" s="265" t="s">
        <v>3</v>
      </c>
      <c r="N104" s="266" t="s">
        <v>46</v>
      </c>
      <c r="O104" s="267"/>
      <c r="P104" s="268">
        <f t="shared" si="1"/>
        <v>0</v>
      </c>
      <c r="Q104" s="268">
        <v>0</v>
      </c>
      <c r="R104" s="268">
        <f t="shared" si="2"/>
        <v>0</v>
      </c>
      <c r="S104" s="268">
        <v>0</v>
      </c>
      <c r="T104" s="269">
        <f t="shared" si="3"/>
        <v>0</v>
      </c>
      <c r="U104" s="187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R104" s="270" t="s">
        <v>530</v>
      </c>
      <c r="AT104" s="270" t="s">
        <v>143</v>
      </c>
      <c r="AU104" s="270" t="s">
        <v>84</v>
      </c>
      <c r="AY104" s="180" t="s">
        <v>141</v>
      </c>
      <c r="BE104" s="271">
        <f t="shared" si="4"/>
        <v>0</v>
      </c>
      <c r="BF104" s="271">
        <f t="shared" si="5"/>
        <v>0</v>
      </c>
      <c r="BG104" s="271">
        <f t="shared" si="6"/>
        <v>0</v>
      </c>
      <c r="BH104" s="271">
        <f t="shared" si="7"/>
        <v>0</v>
      </c>
      <c r="BI104" s="271">
        <f t="shared" si="8"/>
        <v>0</v>
      </c>
      <c r="BJ104" s="180" t="s">
        <v>82</v>
      </c>
      <c r="BK104" s="271">
        <f t="shared" si="9"/>
        <v>0</v>
      </c>
      <c r="BL104" s="180" t="s">
        <v>530</v>
      </c>
      <c r="BM104" s="270" t="s">
        <v>793</v>
      </c>
    </row>
    <row r="105" spans="1:65" s="246" customFormat="1" ht="22.9" customHeight="1">
      <c r="B105" s="247"/>
      <c r="D105" s="248" t="s">
        <v>74</v>
      </c>
      <c r="E105" s="257" t="s">
        <v>794</v>
      </c>
      <c r="F105" s="257" t="s">
        <v>795</v>
      </c>
      <c r="I105" s="84"/>
      <c r="J105" s="258">
        <f>BK105</f>
        <v>0</v>
      </c>
      <c r="L105" s="247"/>
      <c r="M105" s="251"/>
      <c r="N105" s="252"/>
      <c r="O105" s="252"/>
      <c r="P105" s="253">
        <f>SUM(P106:P155)</f>
        <v>0</v>
      </c>
      <c r="Q105" s="252"/>
      <c r="R105" s="253">
        <f>SUM(R106:R155)</f>
        <v>0</v>
      </c>
      <c r="S105" s="252"/>
      <c r="T105" s="254">
        <f>SUM(T106:T155)</f>
        <v>0</v>
      </c>
      <c r="AR105" s="248" t="s">
        <v>173</v>
      </c>
      <c r="AT105" s="255" t="s">
        <v>74</v>
      </c>
      <c r="AU105" s="255" t="s">
        <v>82</v>
      </c>
      <c r="AY105" s="248" t="s">
        <v>141</v>
      </c>
      <c r="BK105" s="256">
        <f>SUM(BK106:BK155)</f>
        <v>0</v>
      </c>
    </row>
    <row r="106" spans="1:65" s="190" customFormat="1" ht="21.75" customHeight="1">
      <c r="A106" s="187"/>
      <c r="B106" s="188"/>
      <c r="C106" s="259" t="s">
        <v>203</v>
      </c>
      <c r="D106" s="259" t="s">
        <v>143</v>
      </c>
      <c r="E106" s="260" t="s">
        <v>796</v>
      </c>
      <c r="F106" s="261" t="s">
        <v>797</v>
      </c>
      <c r="G106" s="262" t="s">
        <v>773</v>
      </c>
      <c r="H106" s="263">
        <v>19</v>
      </c>
      <c r="I106" s="85"/>
      <c r="J106" s="264">
        <f t="shared" ref="J106:J137" si="10">ROUND(I106*H106,2)</f>
        <v>0</v>
      </c>
      <c r="K106" s="261" t="s">
        <v>3</v>
      </c>
      <c r="L106" s="188"/>
      <c r="M106" s="265" t="s">
        <v>3</v>
      </c>
      <c r="N106" s="266" t="s">
        <v>46</v>
      </c>
      <c r="O106" s="267"/>
      <c r="P106" s="268">
        <f t="shared" ref="P106:P137" si="11">O106*H106</f>
        <v>0</v>
      </c>
      <c r="Q106" s="268">
        <v>0</v>
      </c>
      <c r="R106" s="268">
        <f t="shared" ref="R106:R137" si="12">Q106*H106</f>
        <v>0</v>
      </c>
      <c r="S106" s="268">
        <v>0</v>
      </c>
      <c r="T106" s="269">
        <f t="shared" ref="T106:T137" si="13">S106*H106</f>
        <v>0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R106" s="270" t="s">
        <v>530</v>
      </c>
      <c r="AT106" s="270" t="s">
        <v>143</v>
      </c>
      <c r="AU106" s="270" t="s">
        <v>84</v>
      </c>
      <c r="AY106" s="180" t="s">
        <v>141</v>
      </c>
      <c r="BE106" s="271">
        <f t="shared" ref="BE106:BE137" si="14">IF(N106="základní",J106,0)</f>
        <v>0</v>
      </c>
      <c r="BF106" s="271">
        <f t="shared" ref="BF106:BF137" si="15">IF(N106="snížená",J106,0)</f>
        <v>0</v>
      </c>
      <c r="BG106" s="271">
        <f t="shared" ref="BG106:BG137" si="16">IF(N106="zákl. přenesená",J106,0)</f>
        <v>0</v>
      </c>
      <c r="BH106" s="271">
        <f t="shared" ref="BH106:BH137" si="17">IF(N106="sníž. přenesená",J106,0)</f>
        <v>0</v>
      </c>
      <c r="BI106" s="271">
        <f t="shared" ref="BI106:BI137" si="18">IF(N106="nulová",J106,0)</f>
        <v>0</v>
      </c>
      <c r="BJ106" s="180" t="s">
        <v>82</v>
      </c>
      <c r="BK106" s="271">
        <f t="shared" ref="BK106:BK137" si="19">ROUND(I106*H106,2)</f>
        <v>0</v>
      </c>
      <c r="BL106" s="180" t="s">
        <v>530</v>
      </c>
      <c r="BM106" s="270" t="s">
        <v>84</v>
      </c>
    </row>
    <row r="107" spans="1:65" s="190" customFormat="1" ht="24.2" customHeight="1">
      <c r="A107" s="187"/>
      <c r="B107" s="188"/>
      <c r="C107" s="259" t="s">
        <v>209</v>
      </c>
      <c r="D107" s="259" t="s">
        <v>143</v>
      </c>
      <c r="E107" s="260" t="s">
        <v>798</v>
      </c>
      <c r="F107" s="261" t="s">
        <v>799</v>
      </c>
      <c r="G107" s="262" t="s">
        <v>773</v>
      </c>
      <c r="H107" s="263">
        <v>5</v>
      </c>
      <c r="I107" s="85"/>
      <c r="J107" s="264">
        <f t="shared" si="10"/>
        <v>0</v>
      </c>
      <c r="K107" s="261" t="s">
        <v>3</v>
      </c>
      <c r="L107" s="188"/>
      <c r="M107" s="265" t="s">
        <v>3</v>
      </c>
      <c r="N107" s="266" t="s">
        <v>46</v>
      </c>
      <c r="O107" s="267"/>
      <c r="P107" s="268">
        <f t="shared" si="11"/>
        <v>0</v>
      </c>
      <c r="Q107" s="268">
        <v>0</v>
      </c>
      <c r="R107" s="268">
        <f t="shared" si="12"/>
        <v>0</v>
      </c>
      <c r="S107" s="268">
        <v>0</v>
      </c>
      <c r="T107" s="269">
        <f t="shared" si="13"/>
        <v>0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R107" s="270" t="s">
        <v>530</v>
      </c>
      <c r="AT107" s="270" t="s">
        <v>143</v>
      </c>
      <c r="AU107" s="270" t="s">
        <v>84</v>
      </c>
      <c r="AY107" s="180" t="s">
        <v>141</v>
      </c>
      <c r="BE107" s="271">
        <f t="shared" si="14"/>
        <v>0</v>
      </c>
      <c r="BF107" s="271">
        <f t="shared" si="15"/>
        <v>0</v>
      </c>
      <c r="BG107" s="271">
        <f t="shared" si="16"/>
        <v>0</v>
      </c>
      <c r="BH107" s="271">
        <f t="shared" si="17"/>
        <v>0</v>
      </c>
      <c r="BI107" s="271">
        <f t="shared" si="18"/>
        <v>0</v>
      </c>
      <c r="BJ107" s="180" t="s">
        <v>82</v>
      </c>
      <c r="BK107" s="271">
        <f t="shared" si="19"/>
        <v>0</v>
      </c>
      <c r="BL107" s="180" t="s">
        <v>530</v>
      </c>
      <c r="BM107" s="270" t="s">
        <v>148</v>
      </c>
    </row>
    <row r="108" spans="1:65" s="190" customFormat="1" ht="24.2" customHeight="1">
      <c r="A108" s="187"/>
      <c r="B108" s="188"/>
      <c r="C108" s="259" t="s">
        <v>216</v>
      </c>
      <c r="D108" s="259" t="s">
        <v>143</v>
      </c>
      <c r="E108" s="260" t="s">
        <v>800</v>
      </c>
      <c r="F108" s="261" t="s">
        <v>801</v>
      </c>
      <c r="G108" s="262" t="s">
        <v>773</v>
      </c>
      <c r="H108" s="263">
        <v>2</v>
      </c>
      <c r="I108" s="85"/>
      <c r="J108" s="264">
        <f t="shared" si="10"/>
        <v>0</v>
      </c>
      <c r="K108" s="261" t="s">
        <v>3</v>
      </c>
      <c r="L108" s="188"/>
      <c r="M108" s="265" t="s">
        <v>3</v>
      </c>
      <c r="N108" s="266" t="s">
        <v>46</v>
      </c>
      <c r="O108" s="267"/>
      <c r="P108" s="268">
        <f t="shared" si="11"/>
        <v>0</v>
      </c>
      <c r="Q108" s="268">
        <v>0</v>
      </c>
      <c r="R108" s="268">
        <f t="shared" si="12"/>
        <v>0</v>
      </c>
      <c r="S108" s="268">
        <v>0</v>
      </c>
      <c r="T108" s="269">
        <f t="shared" si="13"/>
        <v>0</v>
      </c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  <c r="AR108" s="270" t="s">
        <v>530</v>
      </c>
      <c r="AT108" s="270" t="s">
        <v>143</v>
      </c>
      <c r="AU108" s="270" t="s">
        <v>84</v>
      </c>
      <c r="AY108" s="180" t="s">
        <v>141</v>
      </c>
      <c r="BE108" s="271">
        <f t="shared" si="14"/>
        <v>0</v>
      </c>
      <c r="BF108" s="271">
        <f t="shared" si="15"/>
        <v>0</v>
      </c>
      <c r="BG108" s="271">
        <f t="shared" si="16"/>
        <v>0</v>
      </c>
      <c r="BH108" s="271">
        <f t="shared" si="17"/>
        <v>0</v>
      </c>
      <c r="BI108" s="271">
        <f t="shared" si="18"/>
        <v>0</v>
      </c>
      <c r="BJ108" s="180" t="s">
        <v>82</v>
      </c>
      <c r="BK108" s="271">
        <f t="shared" si="19"/>
        <v>0</v>
      </c>
      <c r="BL108" s="180" t="s">
        <v>530</v>
      </c>
      <c r="BM108" s="270" t="s">
        <v>188</v>
      </c>
    </row>
    <row r="109" spans="1:65" s="190" customFormat="1" ht="16.5" customHeight="1">
      <c r="A109" s="187"/>
      <c r="B109" s="188"/>
      <c r="C109" s="259" t="s">
        <v>224</v>
      </c>
      <c r="D109" s="259" t="s">
        <v>143</v>
      </c>
      <c r="E109" s="260" t="s">
        <v>802</v>
      </c>
      <c r="F109" s="261" t="s">
        <v>803</v>
      </c>
      <c r="G109" s="262" t="s">
        <v>773</v>
      </c>
      <c r="H109" s="263">
        <v>6</v>
      </c>
      <c r="I109" s="85"/>
      <c r="J109" s="264">
        <f t="shared" si="10"/>
        <v>0</v>
      </c>
      <c r="K109" s="261" t="s">
        <v>3</v>
      </c>
      <c r="L109" s="188"/>
      <c r="M109" s="265" t="s">
        <v>3</v>
      </c>
      <c r="N109" s="266" t="s">
        <v>46</v>
      </c>
      <c r="O109" s="267"/>
      <c r="P109" s="268">
        <f t="shared" si="11"/>
        <v>0</v>
      </c>
      <c r="Q109" s="268">
        <v>0</v>
      </c>
      <c r="R109" s="268">
        <f t="shared" si="12"/>
        <v>0</v>
      </c>
      <c r="S109" s="268">
        <v>0</v>
      </c>
      <c r="T109" s="269">
        <f t="shared" si="13"/>
        <v>0</v>
      </c>
      <c r="U109" s="187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/>
      <c r="AR109" s="270" t="s">
        <v>530</v>
      </c>
      <c r="AT109" s="270" t="s">
        <v>143</v>
      </c>
      <c r="AU109" s="270" t="s">
        <v>84</v>
      </c>
      <c r="AY109" s="180" t="s">
        <v>141</v>
      </c>
      <c r="BE109" s="271">
        <f t="shared" si="14"/>
        <v>0</v>
      </c>
      <c r="BF109" s="271">
        <f t="shared" si="15"/>
        <v>0</v>
      </c>
      <c r="BG109" s="271">
        <f t="shared" si="16"/>
        <v>0</v>
      </c>
      <c r="BH109" s="271">
        <f t="shared" si="17"/>
        <v>0</v>
      </c>
      <c r="BI109" s="271">
        <f t="shared" si="18"/>
        <v>0</v>
      </c>
      <c r="BJ109" s="180" t="s">
        <v>82</v>
      </c>
      <c r="BK109" s="271">
        <f t="shared" si="19"/>
        <v>0</v>
      </c>
      <c r="BL109" s="180" t="s">
        <v>530</v>
      </c>
      <c r="BM109" s="270" t="s">
        <v>203</v>
      </c>
    </row>
    <row r="110" spans="1:65" s="190" customFormat="1" ht="24.2" customHeight="1">
      <c r="A110" s="187"/>
      <c r="B110" s="188"/>
      <c r="C110" s="259" t="s">
        <v>9</v>
      </c>
      <c r="D110" s="259" t="s">
        <v>143</v>
      </c>
      <c r="E110" s="260" t="s">
        <v>804</v>
      </c>
      <c r="F110" s="261" t="s">
        <v>805</v>
      </c>
      <c r="G110" s="262" t="s">
        <v>773</v>
      </c>
      <c r="H110" s="263">
        <v>6</v>
      </c>
      <c r="I110" s="85"/>
      <c r="J110" s="264">
        <f t="shared" si="10"/>
        <v>0</v>
      </c>
      <c r="K110" s="261" t="s">
        <v>3</v>
      </c>
      <c r="L110" s="188"/>
      <c r="M110" s="265" t="s">
        <v>3</v>
      </c>
      <c r="N110" s="266" t="s">
        <v>46</v>
      </c>
      <c r="O110" s="267"/>
      <c r="P110" s="268">
        <f t="shared" si="11"/>
        <v>0</v>
      </c>
      <c r="Q110" s="268">
        <v>0</v>
      </c>
      <c r="R110" s="268">
        <f t="shared" si="12"/>
        <v>0</v>
      </c>
      <c r="S110" s="268">
        <v>0</v>
      </c>
      <c r="T110" s="269">
        <f t="shared" si="13"/>
        <v>0</v>
      </c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  <c r="AR110" s="270" t="s">
        <v>530</v>
      </c>
      <c r="AT110" s="270" t="s">
        <v>143</v>
      </c>
      <c r="AU110" s="270" t="s">
        <v>84</v>
      </c>
      <c r="AY110" s="180" t="s">
        <v>141</v>
      </c>
      <c r="BE110" s="271">
        <f t="shared" si="14"/>
        <v>0</v>
      </c>
      <c r="BF110" s="271">
        <f t="shared" si="15"/>
        <v>0</v>
      </c>
      <c r="BG110" s="271">
        <f t="shared" si="16"/>
        <v>0</v>
      </c>
      <c r="BH110" s="271">
        <f t="shared" si="17"/>
        <v>0</v>
      </c>
      <c r="BI110" s="271">
        <f t="shared" si="18"/>
        <v>0</v>
      </c>
      <c r="BJ110" s="180" t="s">
        <v>82</v>
      </c>
      <c r="BK110" s="271">
        <f t="shared" si="19"/>
        <v>0</v>
      </c>
      <c r="BL110" s="180" t="s">
        <v>530</v>
      </c>
      <c r="BM110" s="270" t="s">
        <v>216</v>
      </c>
    </row>
    <row r="111" spans="1:65" s="190" customFormat="1" ht="24.2" customHeight="1">
      <c r="A111" s="187"/>
      <c r="B111" s="188"/>
      <c r="C111" s="259" t="s">
        <v>245</v>
      </c>
      <c r="D111" s="259" t="s">
        <v>143</v>
      </c>
      <c r="E111" s="260" t="s">
        <v>806</v>
      </c>
      <c r="F111" s="261" t="s">
        <v>807</v>
      </c>
      <c r="G111" s="262" t="s">
        <v>773</v>
      </c>
      <c r="H111" s="263">
        <v>7</v>
      </c>
      <c r="I111" s="85"/>
      <c r="J111" s="264">
        <f t="shared" si="10"/>
        <v>0</v>
      </c>
      <c r="K111" s="261" t="s">
        <v>3</v>
      </c>
      <c r="L111" s="188"/>
      <c r="M111" s="265" t="s">
        <v>3</v>
      </c>
      <c r="N111" s="266" t="s">
        <v>46</v>
      </c>
      <c r="O111" s="267"/>
      <c r="P111" s="268">
        <f t="shared" si="11"/>
        <v>0</v>
      </c>
      <c r="Q111" s="268">
        <v>0</v>
      </c>
      <c r="R111" s="268">
        <f t="shared" si="12"/>
        <v>0</v>
      </c>
      <c r="S111" s="268">
        <v>0</v>
      </c>
      <c r="T111" s="269">
        <f t="shared" si="13"/>
        <v>0</v>
      </c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  <c r="AR111" s="270" t="s">
        <v>530</v>
      </c>
      <c r="AT111" s="270" t="s">
        <v>143</v>
      </c>
      <c r="AU111" s="270" t="s">
        <v>84</v>
      </c>
      <c r="AY111" s="180" t="s">
        <v>141</v>
      </c>
      <c r="BE111" s="271">
        <f t="shared" si="14"/>
        <v>0</v>
      </c>
      <c r="BF111" s="271">
        <f t="shared" si="15"/>
        <v>0</v>
      </c>
      <c r="BG111" s="271">
        <f t="shared" si="16"/>
        <v>0</v>
      </c>
      <c r="BH111" s="271">
        <f t="shared" si="17"/>
        <v>0</v>
      </c>
      <c r="BI111" s="271">
        <f t="shared" si="18"/>
        <v>0</v>
      </c>
      <c r="BJ111" s="180" t="s">
        <v>82</v>
      </c>
      <c r="BK111" s="271">
        <f t="shared" si="19"/>
        <v>0</v>
      </c>
      <c r="BL111" s="180" t="s">
        <v>530</v>
      </c>
      <c r="BM111" s="270" t="s">
        <v>9</v>
      </c>
    </row>
    <row r="112" spans="1:65" s="190" customFormat="1" ht="21.75" customHeight="1">
      <c r="A112" s="187"/>
      <c r="B112" s="188"/>
      <c r="C112" s="259" t="s">
        <v>250</v>
      </c>
      <c r="D112" s="259" t="s">
        <v>143</v>
      </c>
      <c r="E112" s="260" t="s">
        <v>808</v>
      </c>
      <c r="F112" s="261" t="s">
        <v>809</v>
      </c>
      <c r="G112" s="262" t="s">
        <v>773</v>
      </c>
      <c r="H112" s="263">
        <v>1</v>
      </c>
      <c r="I112" s="85"/>
      <c r="J112" s="264">
        <f t="shared" si="10"/>
        <v>0</v>
      </c>
      <c r="K112" s="261" t="s">
        <v>3</v>
      </c>
      <c r="L112" s="188"/>
      <c r="M112" s="265" t="s">
        <v>3</v>
      </c>
      <c r="N112" s="266" t="s">
        <v>46</v>
      </c>
      <c r="O112" s="267"/>
      <c r="P112" s="268">
        <f t="shared" si="11"/>
        <v>0</v>
      </c>
      <c r="Q112" s="268">
        <v>0</v>
      </c>
      <c r="R112" s="268">
        <f t="shared" si="12"/>
        <v>0</v>
      </c>
      <c r="S112" s="268">
        <v>0</v>
      </c>
      <c r="T112" s="269">
        <f t="shared" si="13"/>
        <v>0</v>
      </c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  <c r="AR112" s="270" t="s">
        <v>530</v>
      </c>
      <c r="AT112" s="270" t="s">
        <v>143</v>
      </c>
      <c r="AU112" s="270" t="s">
        <v>84</v>
      </c>
      <c r="AY112" s="180" t="s">
        <v>141</v>
      </c>
      <c r="BE112" s="271">
        <f t="shared" si="14"/>
        <v>0</v>
      </c>
      <c r="BF112" s="271">
        <f t="shared" si="15"/>
        <v>0</v>
      </c>
      <c r="BG112" s="271">
        <f t="shared" si="16"/>
        <v>0</v>
      </c>
      <c r="BH112" s="271">
        <f t="shared" si="17"/>
        <v>0</v>
      </c>
      <c r="BI112" s="271">
        <f t="shared" si="18"/>
        <v>0</v>
      </c>
      <c r="BJ112" s="180" t="s">
        <v>82</v>
      </c>
      <c r="BK112" s="271">
        <f t="shared" si="19"/>
        <v>0</v>
      </c>
      <c r="BL112" s="180" t="s">
        <v>530</v>
      </c>
      <c r="BM112" s="270" t="s">
        <v>250</v>
      </c>
    </row>
    <row r="113" spans="1:65" s="190" customFormat="1" ht="16.5" customHeight="1">
      <c r="A113" s="187"/>
      <c r="B113" s="188"/>
      <c r="C113" s="259" t="s">
        <v>256</v>
      </c>
      <c r="D113" s="259" t="s">
        <v>143</v>
      </c>
      <c r="E113" s="260" t="s">
        <v>810</v>
      </c>
      <c r="F113" s="261" t="s">
        <v>811</v>
      </c>
      <c r="G113" s="262" t="s">
        <v>306</v>
      </c>
      <c r="H113" s="263">
        <v>25</v>
      </c>
      <c r="I113" s="85"/>
      <c r="J113" s="264">
        <f t="shared" si="10"/>
        <v>0</v>
      </c>
      <c r="K113" s="261" t="s">
        <v>3</v>
      </c>
      <c r="L113" s="188"/>
      <c r="M113" s="265" t="s">
        <v>3</v>
      </c>
      <c r="N113" s="266" t="s">
        <v>46</v>
      </c>
      <c r="O113" s="267"/>
      <c r="P113" s="268">
        <f t="shared" si="11"/>
        <v>0</v>
      </c>
      <c r="Q113" s="268">
        <v>0</v>
      </c>
      <c r="R113" s="268">
        <f t="shared" si="12"/>
        <v>0</v>
      </c>
      <c r="S113" s="268">
        <v>0</v>
      </c>
      <c r="T113" s="269">
        <f t="shared" si="13"/>
        <v>0</v>
      </c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R113" s="270" t="s">
        <v>530</v>
      </c>
      <c r="AT113" s="270" t="s">
        <v>143</v>
      </c>
      <c r="AU113" s="270" t="s">
        <v>84</v>
      </c>
      <c r="AY113" s="180" t="s">
        <v>141</v>
      </c>
      <c r="BE113" s="271">
        <f t="shared" si="14"/>
        <v>0</v>
      </c>
      <c r="BF113" s="271">
        <f t="shared" si="15"/>
        <v>0</v>
      </c>
      <c r="BG113" s="271">
        <f t="shared" si="16"/>
        <v>0</v>
      </c>
      <c r="BH113" s="271">
        <f t="shared" si="17"/>
        <v>0</v>
      </c>
      <c r="BI113" s="271">
        <f t="shared" si="18"/>
        <v>0</v>
      </c>
      <c r="BJ113" s="180" t="s">
        <v>82</v>
      </c>
      <c r="BK113" s="271">
        <f t="shared" si="19"/>
        <v>0</v>
      </c>
      <c r="BL113" s="180" t="s">
        <v>530</v>
      </c>
      <c r="BM113" s="270" t="s">
        <v>262</v>
      </c>
    </row>
    <row r="114" spans="1:65" s="190" customFormat="1" ht="16.5" customHeight="1">
      <c r="A114" s="187"/>
      <c r="B114" s="188"/>
      <c r="C114" s="259" t="s">
        <v>262</v>
      </c>
      <c r="D114" s="259" t="s">
        <v>143</v>
      </c>
      <c r="E114" s="260" t="s">
        <v>812</v>
      </c>
      <c r="F114" s="261" t="s">
        <v>813</v>
      </c>
      <c r="G114" s="262" t="s">
        <v>306</v>
      </c>
      <c r="H114" s="263">
        <v>30</v>
      </c>
      <c r="I114" s="85"/>
      <c r="J114" s="264">
        <f t="shared" si="10"/>
        <v>0</v>
      </c>
      <c r="K114" s="261" t="s">
        <v>3</v>
      </c>
      <c r="L114" s="188"/>
      <c r="M114" s="265" t="s">
        <v>3</v>
      </c>
      <c r="N114" s="266" t="s">
        <v>46</v>
      </c>
      <c r="O114" s="267"/>
      <c r="P114" s="268">
        <f t="shared" si="11"/>
        <v>0</v>
      </c>
      <c r="Q114" s="268">
        <v>0</v>
      </c>
      <c r="R114" s="268">
        <f t="shared" si="12"/>
        <v>0</v>
      </c>
      <c r="S114" s="268">
        <v>0</v>
      </c>
      <c r="T114" s="269">
        <f t="shared" si="13"/>
        <v>0</v>
      </c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  <c r="AR114" s="270" t="s">
        <v>530</v>
      </c>
      <c r="AT114" s="270" t="s">
        <v>143</v>
      </c>
      <c r="AU114" s="270" t="s">
        <v>84</v>
      </c>
      <c r="AY114" s="180" t="s">
        <v>141</v>
      </c>
      <c r="BE114" s="271">
        <f t="shared" si="14"/>
        <v>0</v>
      </c>
      <c r="BF114" s="271">
        <f t="shared" si="15"/>
        <v>0</v>
      </c>
      <c r="BG114" s="271">
        <f t="shared" si="16"/>
        <v>0</v>
      </c>
      <c r="BH114" s="271">
        <f t="shared" si="17"/>
        <v>0</v>
      </c>
      <c r="BI114" s="271">
        <f t="shared" si="18"/>
        <v>0</v>
      </c>
      <c r="BJ114" s="180" t="s">
        <v>82</v>
      </c>
      <c r="BK114" s="271">
        <f t="shared" si="19"/>
        <v>0</v>
      </c>
      <c r="BL114" s="180" t="s">
        <v>530</v>
      </c>
      <c r="BM114" s="270" t="s">
        <v>275</v>
      </c>
    </row>
    <row r="115" spans="1:65" s="190" customFormat="1" ht="16.5" customHeight="1">
      <c r="A115" s="187"/>
      <c r="B115" s="188"/>
      <c r="C115" s="259" t="s">
        <v>269</v>
      </c>
      <c r="D115" s="259" t="s">
        <v>143</v>
      </c>
      <c r="E115" s="260" t="s">
        <v>814</v>
      </c>
      <c r="F115" s="261" t="s">
        <v>815</v>
      </c>
      <c r="G115" s="262" t="s">
        <v>306</v>
      </c>
      <c r="H115" s="263">
        <v>245</v>
      </c>
      <c r="I115" s="85"/>
      <c r="J115" s="264">
        <f t="shared" si="10"/>
        <v>0</v>
      </c>
      <c r="K115" s="261" t="s">
        <v>3</v>
      </c>
      <c r="L115" s="188"/>
      <c r="M115" s="265" t="s">
        <v>3</v>
      </c>
      <c r="N115" s="266" t="s">
        <v>46</v>
      </c>
      <c r="O115" s="267"/>
      <c r="P115" s="268">
        <f t="shared" si="11"/>
        <v>0</v>
      </c>
      <c r="Q115" s="268">
        <v>0</v>
      </c>
      <c r="R115" s="268">
        <f t="shared" si="12"/>
        <v>0</v>
      </c>
      <c r="S115" s="268">
        <v>0</v>
      </c>
      <c r="T115" s="269">
        <f t="shared" si="13"/>
        <v>0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  <c r="AR115" s="270" t="s">
        <v>530</v>
      </c>
      <c r="AT115" s="270" t="s">
        <v>143</v>
      </c>
      <c r="AU115" s="270" t="s">
        <v>84</v>
      </c>
      <c r="AY115" s="180" t="s">
        <v>141</v>
      </c>
      <c r="BE115" s="271">
        <f t="shared" si="14"/>
        <v>0</v>
      </c>
      <c r="BF115" s="271">
        <f t="shared" si="15"/>
        <v>0</v>
      </c>
      <c r="BG115" s="271">
        <f t="shared" si="16"/>
        <v>0</v>
      </c>
      <c r="BH115" s="271">
        <f t="shared" si="17"/>
        <v>0</v>
      </c>
      <c r="BI115" s="271">
        <f t="shared" si="18"/>
        <v>0</v>
      </c>
      <c r="BJ115" s="180" t="s">
        <v>82</v>
      </c>
      <c r="BK115" s="271">
        <f t="shared" si="19"/>
        <v>0</v>
      </c>
      <c r="BL115" s="180" t="s">
        <v>530</v>
      </c>
      <c r="BM115" s="270" t="s">
        <v>286</v>
      </c>
    </row>
    <row r="116" spans="1:65" s="190" customFormat="1" ht="16.5" customHeight="1">
      <c r="A116" s="187"/>
      <c r="B116" s="188"/>
      <c r="C116" s="259" t="s">
        <v>275</v>
      </c>
      <c r="D116" s="259" t="s">
        <v>143</v>
      </c>
      <c r="E116" s="260" t="s">
        <v>816</v>
      </c>
      <c r="F116" s="261" t="s">
        <v>817</v>
      </c>
      <c r="G116" s="262" t="s">
        <v>306</v>
      </c>
      <c r="H116" s="263">
        <v>45</v>
      </c>
      <c r="I116" s="85"/>
      <c r="J116" s="264">
        <f t="shared" si="10"/>
        <v>0</v>
      </c>
      <c r="K116" s="261" t="s">
        <v>3</v>
      </c>
      <c r="L116" s="188"/>
      <c r="M116" s="265" t="s">
        <v>3</v>
      </c>
      <c r="N116" s="266" t="s">
        <v>46</v>
      </c>
      <c r="O116" s="267"/>
      <c r="P116" s="268">
        <f t="shared" si="11"/>
        <v>0</v>
      </c>
      <c r="Q116" s="268">
        <v>0</v>
      </c>
      <c r="R116" s="268">
        <f t="shared" si="12"/>
        <v>0</v>
      </c>
      <c r="S116" s="268">
        <v>0</v>
      </c>
      <c r="T116" s="269">
        <f t="shared" si="13"/>
        <v>0</v>
      </c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  <c r="AR116" s="270" t="s">
        <v>530</v>
      </c>
      <c r="AT116" s="270" t="s">
        <v>143</v>
      </c>
      <c r="AU116" s="270" t="s">
        <v>84</v>
      </c>
      <c r="AY116" s="180" t="s">
        <v>141</v>
      </c>
      <c r="BE116" s="271">
        <f t="shared" si="14"/>
        <v>0</v>
      </c>
      <c r="BF116" s="271">
        <f t="shared" si="15"/>
        <v>0</v>
      </c>
      <c r="BG116" s="271">
        <f t="shared" si="16"/>
        <v>0</v>
      </c>
      <c r="BH116" s="271">
        <f t="shared" si="17"/>
        <v>0</v>
      </c>
      <c r="BI116" s="271">
        <f t="shared" si="18"/>
        <v>0</v>
      </c>
      <c r="BJ116" s="180" t="s">
        <v>82</v>
      </c>
      <c r="BK116" s="271">
        <f t="shared" si="19"/>
        <v>0</v>
      </c>
      <c r="BL116" s="180" t="s">
        <v>530</v>
      </c>
      <c r="BM116" s="270" t="s">
        <v>296</v>
      </c>
    </row>
    <row r="117" spans="1:65" s="190" customFormat="1" ht="16.5" customHeight="1">
      <c r="A117" s="187"/>
      <c r="B117" s="188"/>
      <c r="C117" s="259" t="s">
        <v>281</v>
      </c>
      <c r="D117" s="259" t="s">
        <v>143</v>
      </c>
      <c r="E117" s="260" t="s">
        <v>818</v>
      </c>
      <c r="F117" s="261" t="s">
        <v>819</v>
      </c>
      <c r="G117" s="262" t="s">
        <v>306</v>
      </c>
      <c r="H117" s="263">
        <v>120</v>
      </c>
      <c r="I117" s="85"/>
      <c r="J117" s="264">
        <f t="shared" si="10"/>
        <v>0</v>
      </c>
      <c r="K117" s="261" t="s">
        <v>3</v>
      </c>
      <c r="L117" s="188"/>
      <c r="M117" s="265" t="s">
        <v>3</v>
      </c>
      <c r="N117" s="266" t="s">
        <v>46</v>
      </c>
      <c r="O117" s="267"/>
      <c r="P117" s="268">
        <f t="shared" si="11"/>
        <v>0</v>
      </c>
      <c r="Q117" s="268">
        <v>0</v>
      </c>
      <c r="R117" s="268">
        <f t="shared" si="12"/>
        <v>0</v>
      </c>
      <c r="S117" s="268">
        <v>0</v>
      </c>
      <c r="T117" s="269">
        <f t="shared" si="13"/>
        <v>0</v>
      </c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/>
      <c r="AR117" s="270" t="s">
        <v>530</v>
      </c>
      <c r="AT117" s="270" t="s">
        <v>143</v>
      </c>
      <c r="AU117" s="270" t="s">
        <v>84</v>
      </c>
      <c r="AY117" s="180" t="s">
        <v>141</v>
      </c>
      <c r="BE117" s="271">
        <f t="shared" si="14"/>
        <v>0</v>
      </c>
      <c r="BF117" s="271">
        <f t="shared" si="15"/>
        <v>0</v>
      </c>
      <c r="BG117" s="271">
        <f t="shared" si="16"/>
        <v>0</v>
      </c>
      <c r="BH117" s="271">
        <f t="shared" si="17"/>
        <v>0</v>
      </c>
      <c r="BI117" s="271">
        <f t="shared" si="18"/>
        <v>0</v>
      </c>
      <c r="BJ117" s="180" t="s">
        <v>82</v>
      </c>
      <c r="BK117" s="271">
        <f t="shared" si="19"/>
        <v>0</v>
      </c>
      <c r="BL117" s="180" t="s">
        <v>530</v>
      </c>
      <c r="BM117" s="270" t="s">
        <v>310</v>
      </c>
    </row>
    <row r="118" spans="1:65" s="190" customFormat="1" ht="16.5" customHeight="1">
      <c r="A118" s="187"/>
      <c r="B118" s="188"/>
      <c r="C118" s="259" t="s">
        <v>286</v>
      </c>
      <c r="D118" s="259" t="s">
        <v>143</v>
      </c>
      <c r="E118" s="260" t="s">
        <v>820</v>
      </c>
      <c r="F118" s="261" t="s">
        <v>821</v>
      </c>
      <c r="G118" s="262" t="s">
        <v>306</v>
      </c>
      <c r="H118" s="263">
        <v>150</v>
      </c>
      <c r="I118" s="85"/>
      <c r="J118" s="264">
        <f t="shared" si="10"/>
        <v>0</v>
      </c>
      <c r="K118" s="261" t="s">
        <v>3</v>
      </c>
      <c r="L118" s="188"/>
      <c r="M118" s="265" t="s">
        <v>3</v>
      </c>
      <c r="N118" s="266" t="s">
        <v>46</v>
      </c>
      <c r="O118" s="267"/>
      <c r="P118" s="268">
        <f t="shared" si="11"/>
        <v>0</v>
      </c>
      <c r="Q118" s="268">
        <v>0</v>
      </c>
      <c r="R118" s="268">
        <f t="shared" si="12"/>
        <v>0</v>
      </c>
      <c r="S118" s="268">
        <v>0</v>
      </c>
      <c r="T118" s="269">
        <f t="shared" si="13"/>
        <v>0</v>
      </c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  <c r="AR118" s="270" t="s">
        <v>530</v>
      </c>
      <c r="AT118" s="270" t="s">
        <v>143</v>
      </c>
      <c r="AU118" s="270" t="s">
        <v>84</v>
      </c>
      <c r="AY118" s="180" t="s">
        <v>141</v>
      </c>
      <c r="BE118" s="271">
        <f t="shared" si="14"/>
        <v>0</v>
      </c>
      <c r="BF118" s="271">
        <f t="shared" si="15"/>
        <v>0</v>
      </c>
      <c r="BG118" s="271">
        <f t="shared" si="16"/>
        <v>0</v>
      </c>
      <c r="BH118" s="271">
        <f t="shared" si="17"/>
        <v>0</v>
      </c>
      <c r="BI118" s="271">
        <f t="shared" si="18"/>
        <v>0</v>
      </c>
      <c r="BJ118" s="180" t="s">
        <v>82</v>
      </c>
      <c r="BK118" s="271">
        <f t="shared" si="19"/>
        <v>0</v>
      </c>
      <c r="BL118" s="180" t="s">
        <v>530</v>
      </c>
      <c r="BM118" s="270" t="s">
        <v>324</v>
      </c>
    </row>
    <row r="119" spans="1:65" s="190" customFormat="1" ht="16.5" customHeight="1">
      <c r="A119" s="187"/>
      <c r="B119" s="188"/>
      <c r="C119" s="259" t="s">
        <v>8</v>
      </c>
      <c r="D119" s="259" t="s">
        <v>143</v>
      </c>
      <c r="E119" s="260" t="s">
        <v>822</v>
      </c>
      <c r="F119" s="261" t="s">
        <v>823</v>
      </c>
      <c r="G119" s="262" t="s">
        <v>306</v>
      </c>
      <c r="H119" s="263">
        <v>5</v>
      </c>
      <c r="I119" s="85"/>
      <c r="J119" s="264">
        <f t="shared" si="10"/>
        <v>0</v>
      </c>
      <c r="K119" s="261" t="s">
        <v>3</v>
      </c>
      <c r="L119" s="188"/>
      <c r="M119" s="265" t="s">
        <v>3</v>
      </c>
      <c r="N119" s="266" t="s">
        <v>46</v>
      </c>
      <c r="O119" s="267"/>
      <c r="P119" s="268">
        <f t="shared" si="11"/>
        <v>0</v>
      </c>
      <c r="Q119" s="268">
        <v>0</v>
      </c>
      <c r="R119" s="268">
        <f t="shared" si="12"/>
        <v>0</v>
      </c>
      <c r="S119" s="268">
        <v>0</v>
      </c>
      <c r="T119" s="269">
        <f t="shared" si="13"/>
        <v>0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  <c r="AR119" s="270" t="s">
        <v>530</v>
      </c>
      <c r="AT119" s="270" t="s">
        <v>143</v>
      </c>
      <c r="AU119" s="270" t="s">
        <v>84</v>
      </c>
      <c r="AY119" s="180" t="s">
        <v>141</v>
      </c>
      <c r="BE119" s="271">
        <f t="shared" si="14"/>
        <v>0</v>
      </c>
      <c r="BF119" s="271">
        <f t="shared" si="15"/>
        <v>0</v>
      </c>
      <c r="BG119" s="271">
        <f t="shared" si="16"/>
        <v>0</v>
      </c>
      <c r="BH119" s="271">
        <f t="shared" si="17"/>
        <v>0</v>
      </c>
      <c r="BI119" s="271">
        <f t="shared" si="18"/>
        <v>0</v>
      </c>
      <c r="BJ119" s="180" t="s">
        <v>82</v>
      </c>
      <c r="BK119" s="271">
        <f t="shared" si="19"/>
        <v>0</v>
      </c>
      <c r="BL119" s="180" t="s">
        <v>530</v>
      </c>
      <c r="BM119" s="270" t="s">
        <v>334</v>
      </c>
    </row>
    <row r="120" spans="1:65" s="190" customFormat="1" ht="16.5" customHeight="1">
      <c r="A120" s="187"/>
      <c r="B120" s="188"/>
      <c r="C120" s="259" t="s">
        <v>296</v>
      </c>
      <c r="D120" s="259" t="s">
        <v>143</v>
      </c>
      <c r="E120" s="260" t="s">
        <v>824</v>
      </c>
      <c r="F120" s="261" t="s">
        <v>825</v>
      </c>
      <c r="G120" s="262" t="s">
        <v>306</v>
      </c>
      <c r="H120" s="263">
        <v>70</v>
      </c>
      <c r="I120" s="85"/>
      <c r="J120" s="264">
        <f t="shared" si="10"/>
        <v>0</v>
      </c>
      <c r="K120" s="261" t="s">
        <v>3</v>
      </c>
      <c r="L120" s="188"/>
      <c r="M120" s="265" t="s">
        <v>3</v>
      </c>
      <c r="N120" s="266" t="s">
        <v>46</v>
      </c>
      <c r="O120" s="267"/>
      <c r="P120" s="268">
        <f t="shared" si="11"/>
        <v>0</v>
      </c>
      <c r="Q120" s="268">
        <v>0</v>
      </c>
      <c r="R120" s="268">
        <f t="shared" si="12"/>
        <v>0</v>
      </c>
      <c r="S120" s="268">
        <v>0</v>
      </c>
      <c r="T120" s="269">
        <f t="shared" si="13"/>
        <v>0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  <c r="AR120" s="270" t="s">
        <v>530</v>
      </c>
      <c r="AT120" s="270" t="s">
        <v>143</v>
      </c>
      <c r="AU120" s="270" t="s">
        <v>84</v>
      </c>
      <c r="AY120" s="180" t="s">
        <v>141</v>
      </c>
      <c r="BE120" s="271">
        <f t="shared" si="14"/>
        <v>0</v>
      </c>
      <c r="BF120" s="271">
        <f t="shared" si="15"/>
        <v>0</v>
      </c>
      <c r="BG120" s="271">
        <f t="shared" si="16"/>
        <v>0</v>
      </c>
      <c r="BH120" s="271">
        <f t="shared" si="17"/>
        <v>0</v>
      </c>
      <c r="BI120" s="271">
        <f t="shared" si="18"/>
        <v>0</v>
      </c>
      <c r="BJ120" s="180" t="s">
        <v>82</v>
      </c>
      <c r="BK120" s="271">
        <f t="shared" si="19"/>
        <v>0</v>
      </c>
      <c r="BL120" s="180" t="s">
        <v>530</v>
      </c>
      <c r="BM120" s="270" t="s">
        <v>344</v>
      </c>
    </row>
    <row r="121" spans="1:65" s="190" customFormat="1" ht="16.5" customHeight="1">
      <c r="A121" s="187"/>
      <c r="B121" s="188"/>
      <c r="C121" s="259" t="s">
        <v>303</v>
      </c>
      <c r="D121" s="259" t="s">
        <v>143</v>
      </c>
      <c r="E121" s="260" t="s">
        <v>826</v>
      </c>
      <c r="F121" s="261" t="s">
        <v>827</v>
      </c>
      <c r="G121" s="262" t="s">
        <v>306</v>
      </c>
      <c r="H121" s="263">
        <v>55</v>
      </c>
      <c r="I121" s="85"/>
      <c r="J121" s="264">
        <f t="shared" si="10"/>
        <v>0</v>
      </c>
      <c r="K121" s="261" t="s">
        <v>3</v>
      </c>
      <c r="L121" s="188"/>
      <c r="M121" s="265" t="s">
        <v>3</v>
      </c>
      <c r="N121" s="266" t="s">
        <v>46</v>
      </c>
      <c r="O121" s="267"/>
      <c r="P121" s="268">
        <f t="shared" si="11"/>
        <v>0</v>
      </c>
      <c r="Q121" s="268">
        <v>0</v>
      </c>
      <c r="R121" s="268">
        <f t="shared" si="12"/>
        <v>0</v>
      </c>
      <c r="S121" s="268">
        <v>0</v>
      </c>
      <c r="T121" s="269">
        <f t="shared" si="13"/>
        <v>0</v>
      </c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  <c r="AR121" s="270" t="s">
        <v>530</v>
      </c>
      <c r="AT121" s="270" t="s">
        <v>143</v>
      </c>
      <c r="AU121" s="270" t="s">
        <v>84</v>
      </c>
      <c r="AY121" s="180" t="s">
        <v>141</v>
      </c>
      <c r="BE121" s="271">
        <f t="shared" si="14"/>
        <v>0</v>
      </c>
      <c r="BF121" s="271">
        <f t="shared" si="15"/>
        <v>0</v>
      </c>
      <c r="BG121" s="271">
        <f t="shared" si="16"/>
        <v>0</v>
      </c>
      <c r="BH121" s="271">
        <f t="shared" si="17"/>
        <v>0</v>
      </c>
      <c r="BI121" s="271">
        <f t="shared" si="18"/>
        <v>0</v>
      </c>
      <c r="BJ121" s="180" t="s">
        <v>82</v>
      </c>
      <c r="BK121" s="271">
        <f t="shared" si="19"/>
        <v>0</v>
      </c>
      <c r="BL121" s="180" t="s">
        <v>530</v>
      </c>
      <c r="BM121" s="270" t="s">
        <v>354</v>
      </c>
    </row>
    <row r="122" spans="1:65" s="190" customFormat="1" ht="16.5" customHeight="1">
      <c r="A122" s="187"/>
      <c r="B122" s="188"/>
      <c r="C122" s="259" t="s">
        <v>310</v>
      </c>
      <c r="D122" s="259" t="s">
        <v>143</v>
      </c>
      <c r="E122" s="260" t="s">
        <v>828</v>
      </c>
      <c r="F122" s="261" t="s">
        <v>829</v>
      </c>
      <c r="G122" s="262" t="s">
        <v>306</v>
      </c>
      <c r="H122" s="263">
        <v>2</v>
      </c>
      <c r="I122" s="85"/>
      <c r="J122" s="264">
        <f t="shared" si="10"/>
        <v>0</v>
      </c>
      <c r="K122" s="261" t="s">
        <v>3</v>
      </c>
      <c r="L122" s="188"/>
      <c r="M122" s="265" t="s">
        <v>3</v>
      </c>
      <c r="N122" s="266" t="s">
        <v>46</v>
      </c>
      <c r="O122" s="267"/>
      <c r="P122" s="268">
        <f t="shared" si="11"/>
        <v>0</v>
      </c>
      <c r="Q122" s="268">
        <v>0</v>
      </c>
      <c r="R122" s="268">
        <f t="shared" si="12"/>
        <v>0</v>
      </c>
      <c r="S122" s="268">
        <v>0</v>
      </c>
      <c r="T122" s="269">
        <f t="shared" si="13"/>
        <v>0</v>
      </c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  <c r="AR122" s="270" t="s">
        <v>530</v>
      </c>
      <c r="AT122" s="270" t="s">
        <v>143</v>
      </c>
      <c r="AU122" s="270" t="s">
        <v>84</v>
      </c>
      <c r="AY122" s="180" t="s">
        <v>141</v>
      </c>
      <c r="BE122" s="271">
        <f t="shared" si="14"/>
        <v>0</v>
      </c>
      <c r="BF122" s="271">
        <f t="shared" si="15"/>
        <v>0</v>
      </c>
      <c r="BG122" s="271">
        <f t="shared" si="16"/>
        <v>0</v>
      </c>
      <c r="BH122" s="271">
        <f t="shared" si="17"/>
        <v>0</v>
      </c>
      <c r="BI122" s="271">
        <f t="shared" si="18"/>
        <v>0</v>
      </c>
      <c r="BJ122" s="180" t="s">
        <v>82</v>
      </c>
      <c r="BK122" s="271">
        <f t="shared" si="19"/>
        <v>0</v>
      </c>
      <c r="BL122" s="180" t="s">
        <v>530</v>
      </c>
      <c r="BM122" s="270" t="s">
        <v>364</v>
      </c>
    </row>
    <row r="123" spans="1:65" s="190" customFormat="1" ht="16.5" customHeight="1">
      <c r="A123" s="187"/>
      <c r="B123" s="188"/>
      <c r="C123" s="259" t="s">
        <v>317</v>
      </c>
      <c r="D123" s="259" t="s">
        <v>143</v>
      </c>
      <c r="E123" s="260" t="s">
        <v>830</v>
      </c>
      <c r="F123" s="261" t="s">
        <v>831</v>
      </c>
      <c r="G123" s="262" t="s">
        <v>773</v>
      </c>
      <c r="H123" s="263">
        <v>1</v>
      </c>
      <c r="I123" s="85"/>
      <c r="J123" s="264">
        <f t="shared" si="10"/>
        <v>0</v>
      </c>
      <c r="K123" s="261" t="s">
        <v>3</v>
      </c>
      <c r="L123" s="188"/>
      <c r="M123" s="265" t="s">
        <v>3</v>
      </c>
      <c r="N123" s="266" t="s">
        <v>46</v>
      </c>
      <c r="O123" s="267"/>
      <c r="P123" s="268">
        <f t="shared" si="11"/>
        <v>0</v>
      </c>
      <c r="Q123" s="268">
        <v>0</v>
      </c>
      <c r="R123" s="268">
        <f t="shared" si="12"/>
        <v>0</v>
      </c>
      <c r="S123" s="268">
        <v>0</v>
      </c>
      <c r="T123" s="269">
        <f t="shared" si="13"/>
        <v>0</v>
      </c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  <c r="AR123" s="270" t="s">
        <v>530</v>
      </c>
      <c r="AT123" s="270" t="s">
        <v>143</v>
      </c>
      <c r="AU123" s="270" t="s">
        <v>84</v>
      </c>
      <c r="AY123" s="180" t="s">
        <v>141</v>
      </c>
      <c r="BE123" s="271">
        <f t="shared" si="14"/>
        <v>0</v>
      </c>
      <c r="BF123" s="271">
        <f t="shared" si="15"/>
        <v>0</v>
      </c>
      <c r="BG123" s="271">
        <f t="shared" si="16"/>
        <v>0</v>
      </c>
      <c r="BH123" s="271">
        <f t="shared" si="17"/>
        <v>0</v>
      </c>
      <c r="BI123" s="271">
        <f t="shared" si="18"/>
        <v>0</v>
      </c>
      <c r="BJ123" s="180" t="s">
        <v>82</v>
      </c>
      <c r="BK123" s="271">
        <f t="shared" si="19"/>
        <v>0</v>
      </c>
      <c r="BL123" s="180" t="s">
        <v>530</v>
      </c>
      <c r="BM123" s="270" t="s">
        <v>376</v>
      </c>
    </row>
    <row r="124" spans="1:65" s="190" customFormat="1" ht="16.5" customHeight="1">
      <c r="A124" s="187"/>
      <c r="B124" s="188"/>
      <c r="C124" s="259" t="s">
        <v>324</v>
      </c>
      <c r="D124" s="259" t="s">
        <v>143</v>
      </c>
      <c r="E124" s="260" t="s">
        <v>832</v>
      </c>
      <c r="F124" s="261" t="s">
        <v>833</v>
      </c>
      <c r="G124" s="262" t="s">
        <v>191</v>
      </c>
      <c r="H124" s="263">
        <v>0.1</v>
      </c>
      <c r="I124" s="85"/>
      <c r="J124" s="264">
        <f t="shared" si="10"/>
        <v>0</v>
      </c>
      <c r="K124" s="261" t="s">
        <v>3</v>
      </c>
      <c r="L124" s="188"/>
      <c r="M124" s="265" t="s">
        <v>3</v>
      </c>
      <c r="N124" s="266" t="s">
        <v>46</v>
      </c>
      <c r="O124" s="267"/>
      <c r="P124" s="268">
        <f t="shared" si="11"/>
        <v>0</v>
      </c>
      <c r="Q124" s="268">
        <v>0</v>
      </c>
      <c r="R124" s="268">
        <f t="shared" si="12"/>
        <v>0</v>
      </c>
      <c r="S124" s="268">
        <v>0</v>
      </c>
      <c r="T124" s="269">
        <f t="shared" si="13"/>
        <v>0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  <c r="AR124" s="270" t="s">
        <v>530</v>
      </c>
      <c r="AT124" s="270" t="s">
        <v>143</v>
      </c>
      <c r="AU124" s="270" t="s">
        <v>84</v>
      </c>
      <c r="AY124" s="180" t="s">
        <v>141</v>
      </c>
      <c r="BE124" s="271">
        <f t="shared" si="14"/>
        <v>0</v>
      </c>
      <c r="BF124" s="271">
        <f t="shared" si="15"/>
        <v>0</v>
      </c>
      <c r="BG124" s="271">
        <f t="shared" si="16"/>
        <v>0</v>
      </c>
      <c r="BH124" s="271">
        <f t="shared" si="17"/>
        <v>0</v>
      </c>
      <c r="BI124" s="271">
        <f t="shared" si="18"/>
        <v>0</v>
      </c>
      <c r="BJ124" s="180" t="s">
        <v>82</v>
      </c>
      <c r="BK124" s="271">
        <f t="shared" si="19"/>
        <v>0</v>
      </c>
      <c r="BL124" s="180" t="s">
        <v>530</v>
      </c>
      <c r="BM124" s="270" t="s">
        <v>388</v>
      </c>
    </row>
    <row r="125" spans="1:65" s="190" customFormat="1" ht="16.5" customHeight="1">
      <c r="A125" s="187"/>
      <c r="B125" s="188"/>
      <c r="C125" s="259" t="s">
        <v>329</v>
      </c>
      <c r="D125" s="259" t="s">
        <v>143</v>
      </c>
      <c r="E125" s="260" t="s">
        <v>834</v>
      </c>
      <c r="F125" s="261" t="s">
        <v>835</v>
      </c>
      <c r="G125" s="262" t="s">
        <v>306</v>
      </c>
      <c r="H125" s="263">
        <v>130</v>
      </c>
      <c r="I125" s="85"/>
      <c r="J125" s="264">
        <f t="shared" si="10"/>
        <v>0</v>
      </c>
      <c r="K125" s="261" t="s">
        <v>3</v>
      </c>
      <c r="L125" s="188"/>
      <c r="M125" s="265" t="s">
        <v>3</v>
      </c>
      <c r="N125" s="266" t="s">
        <v>46</v>
      </c>
      <c r="O125" s="267"/>
      <c r="P125" s="268">
        <f t="shared" si="11"/>
        <v>0</v>
      </c>
      <c r="Q125" s="268">
        <v>0</v>
      </c>
      <c r="R125" s="268">
        <f t="shared" si="12"/>
        <v>0</v>
      </c>
      <c r="S125" s="268">
        <v>0</v>
      </c>
      <c r="T125" s="269">
        <f t="shared" si="13"/>
        <v>0</v>
      </c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  <c r="AR125" s="270" t="s">
        <v>530</v>
      </c>
      <c r="AT125" s="270" t="s">
        <v>143</v>
      </c>
      <c r="AU125" s="270" t="s">
        <v>84</v>
      </c>
      <c r="AY125" s="180" t="s">
        <v>141</v>
      </c>
      <c r="BE125" s="271">
        <f t="shared" si="14"/>
        <v>0</v>
      </c>
      <c r="BF125" s="271">
        <f t="shared" si="15"/>
        <v>0</v>
      </c>
      <c r="BG125" s="271">
        <f t="shared" si="16"/>
        <v>0</v>
      </c>
      <c r="BH125" s="271">
        <f t="shared" si="17"/>
        <v>0</v>
      </c>
      <c r="BI125" s="271">
        <f t="shared" si="18"/>
        <v>0</v>
      </c>
      <c r="BJ125" s="180" t="s">
        <v>82</v>
      </c>
      <c r="BK125" s="271">
        <f t="shared" si="19"/>
        <v>0</v>
      </c>
      <c r="BL125" s="180" t="s">
        <v>530</v>
      </c>
      <c r="BM125" s="270" t="s">
        <v>402</v>
      </c>
    </row>
    <row r="126" spans="1:65" s="190" customFormat="1" ht="16.5" customHeight="1">
      <c r="A126" s="187"/>
      <c r="B126" s="188"/>
      <c r="C126" s="259" t="s">
        <v>334</v>
      </c>
      <c r="D126" s="259" t="s">
        <v>143</v>
      </c>
      <c r="E126" s="260" t="s">
        <v>836</v>
      </c>
      <c r="F126" s="261" t="s">
        <v>837</v>
      </c>
      <c r="G126" s="262" t="s">
        <v>306</v>
      </c>
      <c r="H126" s="263">
        <v>30</v>
      </c>
      <c r="I126" s="85"/>
      <c r="J126" s="264">
        <f t="shared" si="10"/>
        <v>0</v>
      </c>
      <c r="K126" s="261" t="s">
        <v>3</v>
      </c>
      <c r="L126" s="188"/>
      <c r="M126" s="265" t="s">
        <v>3</v>
      </c>
      <c r="N126" s="266" t="s">
        <v>46</v>
      </c>
      <c r="O126" s="267"/>
      <c r="P126" s="268">
        <f t="shared" si="11"/>
        <v>0</v>
      </c>
      <c r="Q126" s="268">
        <v>0</v>
      </c>
      <c r="R126" s="268">
        <f t="shared" si="12"/>
        <v>0</v>
      </c>
      <c r="S126" s="268">
        <v>0</v>
      </c>
      <c r="T126" s="269">
        <f t="shared" si="13"/>
        <v>0</v>
      </c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  <c r="AR126" s="270" t="s">
        <v>530</v>
      </c>
      <c r="AT126" s="270" t="s">
        <v>143</v>
      </c>
      <c r="AU126" s="270" t="s">
        <v>84</v>
      </c>
      <c r="AY126" s="180" t="s">
        <v>141</v>
      </c>
      <c r="BE126" s="271">
        <f t="shared" si="14"/>
        <v>0</v>
      </c>
      <c r="BF126" s="271">
        <f t="shared" si="15"/>
        <v>0</v>
      </c>
      <c r="BG126" s="271">
        <f t="shared" si="16"/>
        <v>0</v>
      </c>
      <c r="BH126" s="271">
        <f t="shared" si="17"/>
        <v>0</v>
      </c>
      <c r="BI126" s="271">
        <f t="shared" si="18"/>
        <v>0</v>
      </c>
      <c r="BJ126" s="180" t="s">
        <v>82</v>
      </c>
      <c r="BK126" s="271">
        <f t="shared" si="19"/>
        <v>0</v>
      </c>
      <c r="BL126" s="180" t="s">
        <v>530</v>
      </c>
      <c r="BM126" s="270" t="s">
        <v>412</v>
      </c>
    </row>
    <row r="127" spans="1:65" s="190" customFormat="1" ht="16.5" customHeight="1">
      <c r="A127" s="187"/>
      <c r="B127" s="188"/>
      <c r="C127" s="259" t="s">
        <v>339</v>
      </c>
      <c r="D127" s="259" t="s">
        <v>143</v>
      </c>
      <c r="E127" s="260" t="s">
        <v>838</v>
      </c>
      <c r="F127" s="261" t="s">
        <v>839</v>
      </c>
      <c r="G127" s="262" t="s">
        <v>306</v>
      </c>
      <c r="H127" s="263">
        <v>22</v>
      </c>
      <c r="I127" s="85"/>
      <c r="J127" s="264">
        <f t="shared" si="10"/>
        <v>0</v>
      </c>
      <c r="K127" s="261" t="s">
        <v>3</v>
      </c>
      <c r="L127" s="188"/>
      <c r="M127" s="265" t="s">
        <v>3</v>
      </c>
      <c r="N127" s="266" t="s">
        <v>46</v>
      </c>
      <c r="O127" s="267"/>
      <c r="P127" s="268">
        <f t="shared" si="11"/>
        <v>0</v>
      </c>
      <c r="Q127" s="268">
        <v>0</v>
      </c>
      <c r="R127" s="268">
        <f t="shared" si="12"/>
        <v>0</v>
      </c>
      <c r="S127" s="268">
        <v>0</v>
      </c>
      <c r="T127" s="269">
        <f t="shared" si="13"/>
        <v>0</v>
      </c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  <c r="AR127" s="270" t="s">
        <v>530</v>
      </c>
      <c r="AT127" s="270" t="s">
        <v>143</v>
      </c>
      <c r="AU127" s="270" t="s">
        <v>84</v>
      </c>
      <c r="AY127" s="180" t="s">
        <v>141</v>
      </c>
      <c r="BE127" s="271">
        <f t="shared" si="14"/>
        <v>0</v>
      </c>
      <c r="BF127" s="271">
        <f t="shared" si="15"/>
        <v>0</v>
      </c>
      <c r="BG127" s="271">
        <f t="shared" si="16"/>
        <v>0</v>
      </c>
      <c r="BH127" s="271">
        <f t="shared" si="17"/>
        <v>0</v>
      </c>
      <c r="BI127" s="271">
        <f t="shared" si="18"/>
        <v>0</v>
      </c>
      <c r="BJ127" s="180" t="s">
        <v>82</v>
      </c>
      <c r="BK127" s="271">
        <f t="shared" si="19"/>
        <v>0</v>
      </c>
      <c r="BL127" s="180" t="s">
        <v>530</v>
      </c>
      <c r="BM127" s="270" t="s">
        <v>423</v>
      </c>
    </row>
    <row r="128" spans="1:65" s="190" customFormat="1" ht="16.5" customHeight="1">
      <c r="A128" s="187"/>
      <c r="B128" s="188"/>
      <c r="C128" s="259" t="s">
        <v>344</v>
      </c>
      <c r="D128" s="259" t="s">
        <v>143</v>
      </c>
      <c r="E128" s="260" t="s">
        <v>840</v>
      </c>
      <c r="F128" s="261" t="s">
        <v>841</v>
      </c>
      <c r="G128" s="262" t="s">
        <v>842</v>
      </c>
      <c r="H128" s="263">
        <v>5</v>
      </c>
      <c r="I128" s="85"/>
      <c r="J128" s="264">
        <f t="shared" si="10"/>
        <v>0</v>
      </c>
      <c r="K128" s="261" t="s">
        <v>3</v>
      </c>
      <c r="L128" s="188"/>
      <c r="M128" s="265" t="s">
        <v>3</v>
      </c>
      <c r="N128" s="266" t="s">
        <v>46</v>
      </c>
      <c r="O128" s="267"/>
      <c r="P128" s="268">
        <f t="shared" si="11"/>
        <v>0</v>
      </c>
      <c r="Q128" s="268">
        <v>0</v>
      </c>
      <c r="R128" s="268">
        <f t="shared" si="12"/>
        <v>0</v>
      </c>
      <c r="S128" s="268">
        <v>0</v>
      </c>
      <c r="T128" s="269">
        <f t="shared" si="13"/>
        <v>0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  <c r="AR128" s="270" t="s">
        <v>530</v>
      </c>
      <c r="AT128" s="270" t="s">
        <v>143</v>
      </c>
      <c r="AU128" s="270" t="s">
        <v>84</v>
      </c>
      <c r="AY128" s="180" t="s">
        <v>141</v>
      </c>
      <c r="BE128" s="271">
        <f t="shared" si="14"/>
        <v>0</v>
      </c>
      <c r="BF128" s="271">
        <f t="shared" si="15"/>
        <v>0</v>
      </c>
      <c r="BG128" s="271">
        <f t="shared" si="16"/>
        <v>0</v>
      </c>
      <c r="BH128" s="271">
        <f t="shared" si="17"/>
        <v>0</v>
      </c>
      <c r="BI128" s="271">
        <f t="shared" si="18"/>
        <v>0</v>
      </c>
      <c r="BJ128" s="180" t="s">
        <v>82</v>
      </c>
      <c r="BK128" s="271">
        <f t="shared" si="19"/>
        <v>0</v>
      </c>
      <c r="BL128" s="180" t="s">
        <v>530</v>
      </c>
      <c r="BM128" s="270" t="s">
        <v>434</v>
      </c>
    </row>
    <row r="129" spans="1:65" s="190" customFormat="1" ht="16.5" customHeight="1">
      <c r="A129" s="187"/>
      <c r="B129" s="188"/>
      <c r="C129" s="259" t="s">
        <v>349</v>
      </c>
      <c r="D129" s="259" t="s">
        <v>143</v>
      </c>
      <c r="E129" s="260" t="s">
        <v>843</v>
      </c>
      <c r="F129" s="261" t="s">
        <v>844</v>
      </c>
      <c r="G129" s="262" t="s">
        <v>773</v>
      </c>
      <c r="H129" s="263">
        <v>1</v>
      </c>
      <c r="I129" s="85"/>
      <c r="J129" s="264">
        <f t="shared" si="10"/>
        <v>0</v>
      </c>
      <c r="K129" s="261" t="s">
        <v>3</v>
      </c>
      <c r="L129" s="188"/>
      <c r="M129" s="265" t="s">
        <v>3</v>
      </c>
      <c r="N129" s="266" t="s">
        <v>46</v>
      </c>
      <c r="O129" s="267"/>
      <c r="P129" s="268">
        <f t="shared" si="11"/>
        <v>0</v>
      </c>
      <c r="Q129" s="268">
        <v>0</v>
      </c>
      <c r="R129" s="268">
        <f t="shared" si="12"/>
        <v>0</v>
      </c>
      <c r="S129" s="268">
        <v>0</v>
      </c>
      <c r="T129" s="269">
        <f t="shared" si="13"/>
        <v>0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  <c r="AR129" s="270" t="s">
        <v>530</v>
      </c>
      <c r="AT129" s="270" t="s">
        <v>143</v>
      </c>
      <c r="AU129" s="270" t="s">
        <v>84</v>
      </c>
      <c r="AY129" s="180" t="s">
        <v>141</v>
      </c>
      <c r="BE129" s="271">
        <f t="shared" si="14"/>
        <v>0</v>
      </c>
      <c r="BF129" s="271">
        <f t="shared" si="15"/>
        <v>0</v>
      </c>
      <c r="BG129" s="271">
        <f t="shared" si="16"/>
        <v>0</v>
      </c>
      <c r="BH129" s="271">
        <f t="shared" si="17"/>
        <v>0</v>
      </c>
      <c r="BI129" s="271">
        <f t="shared" si="18"/>
        <v>0</v>
      </c>
      <c r="BJ129" s="180" t="s">
        <v>82</v>
      </c>
      <c r="BK129" s="271">
        <f t="shared" si="19"/>
        <v>0</v>
      </c>
      <c r="BL129" s="180" t="s">
        <v>530</v>
      </c>
      <c r="BM129" s="270" t="s">
        <v>442</v>
      </c>
    </row>
    <row r="130" spans="1:65" s="190" customFormat="1" ht="16.5" customHeight="1">
      <c r="A130" s="187"/>
      <c r="B130" s="188"/>
      <c r="C130" s="259" t="s">
        <v>354</v>
      </c>
      <c r="D130" s="259" t="s">
        <v>143</v>
      </c>
      <c r="E130" s="260" t="s">
        <v>845</v>
      </c>
      <c r="F130" s="261" t="s">
        <v>846</v>
      </c>
      <c r="G130" s="262" t="s">
        <v>306</v>
      </c>
      <c r="H130" s="263">
        <v>4</v>
      </c>
      <c r="I130" s="85"/>
      <c r="J130" s="264">
        <f t="shared" si="10"/>
        <v>0</v>
      </c>
      <c r="K130" s="261" t="s">
        <v>3</v>
      </c>
      <c r="L130" s="188"/>
      <c r="M130" s="265" t="s">
        <v>3</v>
      </c>
      <c r="N130" s="266" t="s">
        <v>46</v>
      </c>
      <c r="O130" s="267"/>
      <c r="P130" s="268">
        <f t="shared" si="11"/>
        <v>0</v>
      </c>
      <c r="Q130" s="268">
        <v>0</v>
      </c>
      <c r="R130" s="268">
        <f t="shared" si="12"/>
        <v>0</v>
      </c>
      <c r="S130" s="268">
        <v>0</v>
      </c>
      <c r="T130" s="269">
        <f t="shared" si="13"/>
        <v>0</v>
      </c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  <c r="AR130" s="270" t="s">
        <v>530</v>
      </c>
      <c r="AT130" s="270" t="s">
        <v>143</v>
      </c>
      <c r="AU130" s="270" t="s">
        <v>84</v>
      </c>
      <c r="AY130" s="180" t="s">
        <v>141</v>
      </c>
      <c r="BE130" s="271">
        <f t="shared" si="14"/>
        <v>0</v>
      </c>
      <c r="BF130" s="271">
        <f t="shared" si="15"/>
        <v>0</v>
      </c>
      <c r="BG130" s="271">
        <f t="shared" si="16"/>
        <v>0</v>
      </c>
      <c r="BH130" s="271">
        <f t="shared" si="17"/>
        <v>0</v>
      </c>
      <c r="BI130" s="271">
        <f t="shared" si="18"/>
        <v>0</v>
      </c>
      <c r="BJ130" s="180" t="s">
        <v>82</v>
      </c>
      <c r="BK130" s="271">
        <f t="shared" si="19"/>
        <v>0</v>
      </c>
      <c r="BL130" s="180" t="s">
        <v>530</v>
      </c>
      <c r="BM130" s="270" t="s">
        <v>453</v>
      </c>
    </row>
    <row r="131" spans="1:65" s="190" customFormat="1" ht="16.5" customHeight="1">
      <c r="A131" s="187"/>
      <c r="B131" s="188"/>
      <c r="C131" s="259" t="s">
        <v>359</v>
      </c>
      <c r="D131" s="259" t="s">
        <v>143</v>
      </c>
      <c r="E131" s="260" t="s">
        <v>847</v>
      </c>
      <c r="F131" s="261" t="s">
        <v>848</v>
      </c>
      <c r="G131" s="262" t="s">
        <v>306</v>
      </c>
      <c r="H131" s="263">
        <v>4</v>
      </c>
      <c r="I131" s="85"/>
      <c r="J131" s="264">
        <f t="shared" si="10"/>
        <v>0</v>
      </c>
      <c r="K131" s="261" t="s">
        <v>3</v>
      </c>
      <c r="L131" s="188"/>
      <c r="M131" s="265" t="s">
        <v>3</v>
      </c>
      <c r="N131" s="266" t="s">
        <v>46</v>
      </c>
      <c r="O131" s="267"/>
      <c r="P131" s="268">
        <f t="shared" si="11"/>
        <v>0</v>
      </c>
      <c r="Q131" s="268">
        <v>0</v>
      </c>
      <c r="R131" s="268">
        <f t="shared" si="12"/>
        <v>0</v>
      </c>
      <c r="S131" s="268">
        <v>0</v>
      </c>
      <c r="T131" s="269">
        <f t="shared" si="13"/>
        <v>0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  <c r="AR131" s="270" t="s">
        <v>530</v>
      </c>
      <c r="AT131" s="270" t="s">
        <v>143</v>
      </c>
      <c r="AU131" s="270" t="s">
        <v>84</v>
      </c>
      <c r="AY131" s="180" t="s">
        <v>141</v>
      </c>
      <c r="BE131" s="271">
        <f t="shared" si="14"/>
        <v>0</v>
      </c>
      <c r="BF131" s="271">
        <f t="shared" si="15"/>
        <v>0</v>
      </c>
      <c r="BG131" s="271">
        <f t="shared" si="16"/>
        <v>0</v>
      </c>
      <c r="BH131" s="271">
        <f t="shared" si="17"/>
        <v>0</v>
      </c>
      <c r="BI131" s="271">
        <f t="shared" si="18"/>
        <v>0</v>
      </c>
      <c r="BJ131" s="180" t="s">
        <v>82</v>
      </c>
      <c r="BK131" s="271">
        <f t="shared" si="19"/>
        <v>0</v>
      </c>
      <c r="BL131" s="180" t="s">
        <v>530</v>
      </c>
      <c r="BM131" s="270" t="s">
        <v>464</v>
      </c>
    </row>
    <row r="132" spans="1:65" s="190" customFormat="1" ht="16.5" customHeight="1">
      <c r="A132" s="187"/>
      <c r="B132" s="188"/>
      <c r="C132" s="259" t="s">
        <v>364</v>
      </c>
      <c r="D132" s="259" t="s">
        <v>143</v>
      </c>
      <c r="E132" s="260" t="s">
        <v>849</v>
      </c>
      <c r="F132" s="261" t="s">
        <v>850</v>
      </c>
      <c r="G132" s="262" t="s">
        <v>191</v>
      </c>
      <c r="H132" s="263">
        <v>3</v>
      </c>
      <c r="I132" s="85"/>
      <c r="J132" s="264">
        <f t="shared" si="10"/>
        <v>0</v>
      </c>
      <c r="K132" s="261" t="s">
        <v>3</v>
      </c>
      <c r="L132" s="188"/>
      <c r="M132" s="265" t="s">
        <v>3</v>
      </c>
      <c r="N132" s="266" t="s">
        <v>46</v>
      </c>
      <c r="O132" s="267"/>
      <c r="P132" s="268">
        <f t="shared" si="11"/>
        <v>0</v>
      </c>
      <c r="Q132" s="268">
        <v>0</v>
      </c>
      <c r="R132" s="268">
        <f t="shared" si="12"/>
        <v>0</v>
      </c>
      <c r="S132" s="268">
        <v>0</v>
      </c>
      <c r="T132" s="269">
        <f t="shared" si="13"/>
        <v>0</v>
      </c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  <c r="AR132" s="270" t="s">
        <v>530</v>
      </c>
      <c r="AT132" s="270" t="s">
        <v>143</v>
      </c>
      <c r="AU132" s="270" t="s">
        <v>84</v>
      </c>
      <c r="AY132" s="180" t="s">
        <v>141</v>
      </c>
      <c r="BE132" s="271">
        <f t="shared" si="14"/>
        <v>0</v>
      </c>
      <c r="BF132" s="271">
        <f t="shared" si="15"/>
        <v>0</v>
      </c>
      <c r="BG132" s="271">
        <f t="shared" si="16"/>
        <v>0</v>
      </c>
      <c r="BH132" s="271">
        <f t="shared" si="17"/>
        <v>0</v>
      </c>
      <c r="BI132" s="271">
        <f t="shared" si="18"/>
        <v>0</v>
      </c>
      <c r="BJ132" s="180" t="s">
        <v>82</v>
      </c>
      <c r="BK132" s="271">
        <f t="shared" si="19"/>
        <v>0</v>
      </c>
      <c r="BL132" s="180" t="s">
        <v>530</v>
      </c>
      <c r="BM132" s="270" t="s">
        <v>476</v>
      </c>
    </row>
    <row r="133" spans="1:65" s="190" customFormat="1" ht="16.5" customHeight="1">
      <c r="A133" s="187"/>
      <c r="B133" s="188"/>
      <c r="C133" s="259" t="s">
        <v>370</v>
      </c>
      <c r="D133" s="259" t="s">
        <v>143</v>
      </c>
      <c r="E133" s="260" t="s">
        <v>851</v>
      </c>
      <c r="F133" s="261" t="s">
        <v>852</v>
      </c>
      <c r="G133" s="262" t="s">
        <v>146</v>
      </c>
      <c r="H133" s="263">
        <v>1</v>
      </c>
      <c r="I133" s="85"/>
      <c r="J133" s="264">
        <f t="shared" si="10"/>
        <v>0</v>
      </c>
      <c r="K133" s="261" t="s">
        <v>3</v>
      </c>
      <c r="L133" s="188"/>
      <c r="M133" s="265" t="s">
        <v>3</v>
      </c>
      <c r="N133" s="266" t="s">
        <v>46</v>
      </c>
      <c r="O133" s="267"/>
      <c r="P133" s="268">
        <f t="shared" si="11"/>
        <v>0</v>
      </c>
      <c r="Q133" s="268">
        <v>0</v>
      </c>
      <c r="R133" s="268">
        <f t="shared" si="12"/>
        <v>0</v>
      </c>
      <c r="S133" s="268">
        <v>0</v>
      </c>
      <c r="T133" s="269">
        <f t="shared" si="13"/>
        <v>0</v>
      </c>
      <c r="U133" s="187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/>
      <c r="AR133" s="270" t="s">
        <v>530</v>
      </c>
      <c r="AT133" s="270" t="s">
        <v>143</v>
      </c>
      <c r="AU133" s="270" t="s">
        <v>84</v>
      </c>
      <c r="AY133" s="180" t="s">
        <v>141</v>
      </c>
      <c r="BE133" s="271">
        <f t="shared" si="14"/>
        <v>0</v>
      </c>
      <c r="BF133" s="271">
        <f t="shared" si="15"/>
        <v>0</v>
      </c>
      <c r="BG133" s="271">
        <f t="shared" si="16"/>
        <v>0</v>
      </c>
      <c r="BH133" s="271">
        <f t="shared" si="17"/>
        <v>0</v>
      </c>
      <c r="BI133" s="271">
        <f t="shared" si="18"/>
        <v>0</v>
      </c>
      <c r="BJ133" s="180" t="s">
        <v>82</v>
      </c>
      <c r="BK133" s="271">
        <f t="shared" si="19"/>
        <v>0</v>
      </c>
      <c r="BL133" s="180" t="s">
        <v>530</v>
      </c>
      <c r="BM133" s="270" t="s">
        <v>486</v>
      </c>
    </row>
    <row r="134" spans="1:65" s="190" customFormat="1" ht="16.5" customHeight="1">
      <c r="A134" s="187"/>
      <c r="B134" s="188"/>
      <c r="C134" s="259" t="s">
        <v>376</v>
      </c>
      <c r="D134" s="259" t="s">
        <v>143</v>
      </c>
      <c r="E134" s="260" t="s">
        <v>853</v>
      </c>
      <c r="F134" s="261" t="s">
        <v>854</v>
      </c>
      <c r="G134" s="262" t="s">
        <v>306</v>
      </c>
      <c r="H134" s="263">
        <v>5</v>
      </c>
      <c r="I134" s="85"/>
      <c r="J134" s="264">
        <f t="shared" si="10"/>
        <v>0</v>
      </c>
      <c r="K134" s="261" t="s">
        <v>3</v>
      </c>
      <c r="L134" s="188"/>
      <c r="M134" s="265" t="s">
        <v>3</v>
      </c>
      <c r="N134" s="266" t="s">
        <v>46</v>
      </c>
      <c r="O134" s="267"/>
      <c r="P134" s="268">
        <f t="shared" si="11"/>
        <v>0</v>
      </c>
      <c r="Q134" s="268">
        <v>0</v>
      </c>
      <c r="R134" s="268">
        <f t="shared" si="12"/>
        <v>0</v>
      </c>
      <c r="S134" s="268">
        <v>0</v>
      </c>
      <c r="T134" s="269">
        <f t="shared" si="13"/>
        <v>0</v>
      </c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  <c r="AR134" s="270" t="s">
        <v>530</v>
      </c>
      <c r="AT134" s="270" t="s">
        <v>143</v>
      </c>
      <c r="AU134" s="270" t="s">
        <v>84</v>
      </c>
      <c r="AY134" s="180" t="s">
        <v>141</v>
      </c>
      <c r="BE134" s="271">
        <f t="shared" si="14"/>
        <v>0</v>
      </c>
      <c r="BF134" s="271">
        <f t="shared" si="15"/>
        <v>0</v>
      </c>
      <c r="BG134" s="271">
        <f t="shared" si="16"/>
        <v>0</v>
      </c>
      <c r="BH134" s="271">
        <f t="shared" si="17"/>
        <v>0</v>
      </c>
      <c r="BI134" s="271">
        <f t="shared" si="18"/>
        <v>0</v>
      </c>
      <c r="BJ134" s="180" t="s">
        <v>82</v>
      </c>
      <c r="BK134" s="271">
        <f t="shared" si="19"/>
        <v>0</v>
      </c>
      <c r="BL134" s="180" t="s">
        <v>530</v>
      </c>
      <c r="BM134" s="270" t="s">
        <v>497</v>
      </c>
    </row>
    <row r="135" spans="1:65" s="190" customFormat="1" ht="16.5" customHeight="1">
      <c r="A135" s="187"/>
      <c r="B135" s="188"/>
      <c r="C135" s="259" t="s">
        <v>382</v>
      </c>
      <c r="D135" s="259" t="s">
        <v>143</v>
      </c>
      <c r="E135" s="260" t="s">
        <v>855</v>
      </c>
      <c r="F135" s="261" t="s">
        <v>856</v>
      </c>
      <c r="G135" s="262" t="s">
        <v>306</v>
      </c>
      <c r="H135" s="263">
        <v>5</v>
      </c>
      <c r="I135" s="85"/>
      <c r="J135" s="264">
        <f t="shared" si="10"/>
        <v>0</v>
      </c>
      <c r="K135" s="261" t="s">
        <v>3</v>
      </c>
      <c r="L135" s="188"/>
      <c r="M135" s="265" t="s">
        <v>3</v>
      </c>
      <c r="N135" s="266" t="s">
        <v>46</v>
      </c>
      <c r="O135" s="267"/>
      <c r="P135" s="268">
        <f t="shared" si="11"/>
        <v>0</v>
      </c>
      <c r="Q135" s="268">
        <v>0</v>
      </c>
      <c r="R135" s="268">
        <f t="shared" si="12"/>
        <v>0</v>
      </c>
      <c r="S135" s="268">
        <v>0</v>
      </c>
      <c r="T135" s="269">
        <f t="shared" si="13"/>
        <v>0</v>
      </c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/>
      <c r="AR135" s="270" t="s">
        <v>530</v>
      </c>
      <c r="AT135" s="270" t="s">
        <v>143</v>
      </c>
      <c r="AU135" s="270" t="s">
        <v>84</v>
      </c>
      <c r="AY135" s="180" t="s">
        <v>141</v>
      </c>
      <c r="BE135" s="271">
        <f t="shared" si="14"/>
        <v>0</v>
      </c>
      <c r="BF135" s="271">
        <f t="shared" si="15"/>
        <v>0</v>
      </c>
      <c r="BG135" s="271">
        <f t="shared" si="16"/>
        <v>0</v>
      </c>
      <c r="BH135" s="271">
        <f t="shared" si="17"/>
        <v>0</v>
      </c>
      <c r="BI135" s="271">
        <f t="shared" si="18"/>
        <v>0</v>
      </c>
      <c r="BJ135" s="180" t="s">
        <v>82</v>
      </c>
      <c r="BK135" s="271">
        <f t="shared" si="19"/>
        <v>0</v>
      </c>
      <c r="BL135" s="180" t="s">
        <v>530</v>
      </c>
      <c r="BM135" s="270" t="s">
        <v>508</v>
      </c>
    </row>
    <row r="136" spans="1:65" s="190" customFormat="1" ht="16.5" customHeight="1">
      <c r="A136" s="187"/>
      <c r="B136" s="188"/>
      <c r="C136" s="259" t="s">
        <v>388</v>
      </c>
      <c r="D136" s="259" t="s">
        <v>143</v>
      </c>
      <c r="E136" s="260" t="s">
        <v>857</v>
      </c>
      <c r="F136" s="261" t="s">
        <v>858</v>
      </c>
      <c r="G136" s="262" t="s">
        <v>306</v>
      </c>
      <c r="H136" s="263">
        <v>14</v>
      </c>
      <c r="I136" s="85"/>
      <c r="J136" s="264">
        <f t="shared" si="10"/>
        <v>0</v>
      </c>
      <c r="K136" s="261" t="s">
        <v>3</v>
      </c>
      <c r="L136" s="188"/>
      <c r="M136" s="265" t="s">
        <v>3</v>
      </c>
      <c r="N136" s="266" t="s">
        <v>46</v>
      </c>
      <c r="O136" s="267"/>
      <c r="P136" s="268">
        <f t="shared" si="11"/>
        <v>0</v>
      </c>
      <c r="Q136" s="268">
        <v>0</v>
      </c>
      <c r="R136" s="268">
        <f t="shared" si="12"/>
        <v>0</v>
      </c>
      <c r="S136" s="268">
        <v>0</v>
      </c>
      <c r="T136" s="269">
        <f t="shared" si="13"/>
        <v>0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  <c r="AR136" s="270" t="s">
        <v>530</v>
      </c>
      <c r="AT136" s="270" t="s">
        <v>143</v>
      </c>
      <c r="AU136" s="270" t="s">
        <v>84</v>
      </c>
      <c r="AY136" s="180" t="s">
        <v>141</v>
      </c>
      <c r="BE136" s="271">
        <f t="shared" si="14"/>
        <v>0</v>
      </c>
      <c r="BF136" s="271">
        <f t="shared" si="15"/>
        <v>0</v>
      </c>
      <c r="BG136" s="271">
        <f t="shared" si="16"/>
        <v>0</v>
      </c>
      <c r="BH136" s="271">
        <f t="shared" si="17"/>
        <v>0</v>
      </c>
      <c r="BI136" s="271">
        <f t="shared" si="18"/>
        <v>0</v>
      </c>
      <c r="BJ136" s="180" t="s">
        <v>82</v>
      </c>
      <c r="BK136" s="271">
        <f t="shared" si="19"/>
        <v>0</v>
      </c>
      <c r="BL136" s="180" t="s">
        <v>530</v>
      </c>
      <c r="BM136" s="270" t="s">
        <v>520</v>
      </c>
    </row>
    <row r="137" spans="1:65" s="190" customFormat="1" ht="16.5" customHeight="1">
      <c r="A137" s="187"/>
      <c r="B137" s="188"/>
      <c r="C137" s="259" t="s">
        <v>394</v>
      </c>
      <c r="D137" s="259" t="s">
        <v>143</v>
      </c>
      <c r="E137" s="260" t="s">
        <v>859</v>
      </c>
      <c r="F137" s="261" t="s">
        <v>860</v>
      </c>
      <c r="G137" s="262" t="s">
        <v>146</v>
      </c>
      <c r="H137" s="263">
        <v>3.5</v>
      </c>
      <c r="I137" s="85"/>
      <c r="J137" s="264">
        <f t="shared" si="10"/>
        <v>0</v>
      </c>
      <c r="K137" s="261" t="s">
        <v>3</v>
      </c>
      <c r="L137" s="188"/>
      <c r="M137" s="265" t="s">
        <v>3</v>
      </c>
      <c r="N137" s="266" t="s">
        <v>46</v>
      </c>
      <c r="O137" s="267"/>
      <c r="P137" s="268">
        <f t="shared" si="11"/>
        <v>0</v>
      </c>
      <c r="Q137" s="268">
        <v>0</v>
      </c>
      <c r="R137" s="268">
        <f t="shared" si="12"/>
        <v>0</v>
      </c>
      <c r="S137" s="268">
        <v>0</v>
      </c>
      <c r="T137" s="269">
        <f t="shared" si="13"/>
        <v>0</v>
      </c>
      <c r="U137" s="187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/>
      <c r="AR137" s="270" t="s">
        <v>530</v>
      </c>
      <c r="AT137" s="270" t="s">
        <v>143</v>
      </c>
      <c r="AU137" s="270" t="s">
        <v>84</v>
      </c>
      <c r="AY137" s="180" t="s">
        <v>141</v>
      </c>
      <c r="BE137" s="271">
        <f t="shared" si="14"/>
        <v>0</v>
      </c>
      <c r="BF137" s="271">
        <f t="shared" si="15"/>
        <v>0</v>
      </c>
      <c r="BG137" s="271">
        <f t="shared" si="16"/>
        <v>0</v>
      </c>
      <c r="BH137" s="271">
        <f t="shared" si="17"/>
        <v>0</v>
      </c>
      <c r="BI137" s="271">
        <f t="shared" si="18"/>
        <v>0</v>
      </c>
      <c r="BJ137" s="180" t="s">
        <v>82</v>
      </c>
      <c r="BK137" s="271">
        <f t="shared" si="19"/>
        <v>0</v>
      </c>
      <c r="BL137" s="180" t="s">
        <v>530</v>
      </c>
      <c r="BM137" s="270" t="s">
        <v>530</v>
      </c>
    </row>
    <row r="138" spans="1:65" s="190" customFormat="1" ht="16.5" customHeight="1">
      <c r="A138" s="187"/>
      <c r="B138" s="188"/>
      <c r="C138" s="259" t="s">
        <v>402</v>
      </c>
      <c r="D138" s="259" t="s">
        <v>143</v>
      </c>
      <c r="E138" s="260" t="s">
        <v>861</v>
      </c>
      <c r="F138" s="261" t="s">
        <v>862</v>
      </c>
      <c r="G138" s="262" t="s">
        <v>306</v>
      </c>
      <c r="H138" s="263">
        <v>5</v>
      </c>
      <c r="I138" s="85"/>
      <c r="J138" s="264">
        <f t="shared" ref="J138:J155" si="20">ROUND(I138*H138,2)</f>
        <v>0</v>
      </c>
      <c r="K138" s="261" t="s">
        <v>3</v>
      </c>
      <c r="L138" s="188"/>
      <c r="M138" s="265" t="s">
        <v>3</v>
      </c>
      <c r="N138" s="266" t="s">
        <v>46</v>
      </c>
      <c r="O138" s="267"/>
      <c r="P138" s="268">
        <f t="shared" ref="P138:P155" si="21">O138*H138</f>
        <v>0</v>
      </c>
      <c r="Q138" s="268">
        <v>0</v>
      </c>
      <c r="R138" s="268">
        <f t="shared" ref="R138:R155" si="22">Q138*H138</f>
        <v>0</v>
      </c>
      <c r="S138" s="268">
        <v>0</v>
      </c>
      <c r="T138" s="269">
        <f t="shared" ref="T138:T155" si="23">S138*H138</f>
        <v>0</v>
      </c>
      <c r="U138" s="187"/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/>
      <c r="AR138" s="270" t="s">
        <v>530</v>
      </c>
      <c r="AT138" s="270" t="s">
        <v>143</v>
      </c>
      <c r="AU138" s="270" t="s">
        <v>84</v>
      </c>
      <c r="AY138" s="180" t="s">
        <v>141</v>
      </c>
      <c r="BE138" s="271">
        <f t="shared" ref="BE138:BE155" si="24">IF(N138="základní",J138,0)</f>
        <v>0</v>
      </c>
      <c r="BF138" s="271">
        <f t="shared" ref="BF138:BF155" si="25">IF(N138="snížená",J138,0)</f>
        <v>0</v>
      </c>
      <c r="BG138" s="271">
        <f t="shared" ref="BG138:BG155" si="26">IF(N138="zákl. přenesená",J138,0)</f>
        <v>0</v>
      </c>
      <c r="BH138" s="271">
        <f t="shared" ref="BH138:BH155" si="27">IF(N138="sníž. přenesená",J138,0)</f>
        <v>0</v>
      </c>
      <c r="BI138" s="271">
        <f t="shared" ref="BI138:BI155" si="28">IF(N138="nulová",J138,0)</f>
        <v>0</v>
      </c>
      <c r="BJ138" s="180" t="s">
        <v>82</v>
      </c>
      <c r="BK138" s="271">
        <f t="shared" ref="BK138:BK155" si="29">ROUND(I138*H138,2)</f>
        <v>0</v>
      </c>
      <c r="BL138" s="180" t="s">
        <v>530</v>
      </c>
      <c r="BM138" s="270" t="s">
        <v>542</v>
      </c>
    </row>
    <row r="139" spans="1:65" s="190" customFormat="1" ht="16.5" customHeight="1">
      <c r="A139" s="187"/>
      <c r="B139" s="188"/>
      <c r="C139" s="259" t="s">
        <v>407</v>
      </c>
      <c r="D139" s="259" t="s">
        <v>143</v>
      </c>
      <c r="E139" s="260" t="s">
        <v>863</v>
      </c>
      <c r="F139" s="261" t="s">
        <v>864</v>
      </c>
      <c r="G139" s="262" t="s">
        <v>146</v>
      </c>
      <c r="H139" s="263">
        <v>1</v>
      </c>
      <c r="I139" s="85"/>
      <c r="J139" s="264">
        <f t="shared" si="20"/>
        <v>0</v>
      </c>
      <c r="K139" s="261" t="s">
        <v>3</v>
      </c>
      <c r="L139" s="188"/>
      <c r="M139" s="265" t="s">
        <v>3</v>
      </c>
      <c r="N139" s="266" t="s">
        <v>46</v>
      </c>
      <c r="O139" s="267"/>
      <c r="P139" s="268">
        <f t="shared" si="21"/>
        <v>0</v>
      </c>
      <c r="Q139" s="268">
        <v>0</v>
      </c>
      <c r="R139" s="268">
        <f t="shared" si="22"/>
        <v>0</v>
      </c>
      <c r="S139" s="268">
        <v>0</v>
      </c>
      <c r="T139" s="269">
        <f t="shared" si="23"/>
        <v>0</v>
      </c>
      <c r="U139" s="187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/>
      <c r="AR139" s="270" t="s">
        <v>530</v>
      </c>
      <c r="AT139" s="270" t="s">
        <v>143</v>
      </c>
      <c r="AU139" s="270" t="s">
        <v>84</v>
      </c>
      <c r="AY139" s="180" t="s">
        <v>141</v>
      </c>
      <c r="BE139" s="271">
        <f t="shared" si="24"/>
        <v>0</v>
      </c>
      <c r="BF139" s="271">
        <f t="shared" si="25"/>
        <v>0</v>
      </c>
      <c r="BG139" s="271">
        <f t="shared" si="26"/>
        <v>0</v>
      </c>
      <c r="BH139" s="271">
        <f t="shared" si="27"/>
        <v>0</v>
      </c>
      <c r="BI139" s="271">
        <f t="shared" si="28"/>
        <v>0</v>
      </c>
      <c r="BJ139" s="180" t="s">
        <v>82</v>
      </c>
      <c r="BK139" s="271">
        <f t="shared" si="29"/>
        <v>0</v>
      </c>
      <c r="BL139" s="180" t="s">
        <v>530</v>
      </c>
      <c r="BM139" s="270" t="s">
        <v>554</v>
      </c>
    </row>
    <row r="140" spans="1:65" s="190" customFormat="1" ht="16.5" customHeight="1">
      <c r="A140" s="187"/>
      <c r="B140" s="188"/>
      <c r="C140" s="259" t="s">
        <v>412</v>
      </c>
      <c r="D140" s="259" t="s">
        <v>143</v>
      </c>
      <c r="E140" s="260" t="s">
        <v>865</v>
      </c>
      <c r="F140" s="261" t="s">
        <v>866</v>
      </c>
      <c r="G140" s="262" t="s">
        <v>306</v>
      </c>
      <c r="H140" s="263">
        <v>6</v>
      </c>
      <c r="I140" s="85"/>
      <c r="J140" s="264">
        <f t="shared" si="20"/>
        <v>0</v>
      </c>
      <c r="K140" s="261" t="s">
        <v>3</v>
      </c>
      <c r="L140" s="188"/>
      <c r="M140" s="265" t="s">
        <v>3</v>
      </c>
      <c r="N140" s="266" t="s">
        <v>46</v>
      </c>
      <c r="O140" s="267"/>
      <c r="P140" s="268">
        <f t="shared" si="21"/>
        <v>0</v>
      </c>
      <c r="Q140" s="268">
        <v>0</v>
      </c>
      <c r="R140" s="268">
        <f t="shared" si="22"/>
        <v>0</v>
      </c>
      <c r="S140" s="268">
        <v>0</v>
      </c>
      <c r="T140" s="269">
        <f t="shared" si="23"/>
        <v>0</v>
      </c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  <c r="AR140" s="270" t="s">
        <v>530</v>
      </c>
      <c r="AT140" s="270" t="s">
        <v>143</v>
      </c>
      <c r="AU140" s="270" t="s">
        <v>84</v>
      </c>
      <c r="AY140" s="180" t="s">
        <v>141</v>
      </c>
      <c r="BE140" s="271">
        <f t="shared" si="24"/>
        <v>0</v>
      </c>
      <c r="BF140" s="271">
        <f t="shared" si="25"/>
        <v>0</v>
      </c>
      <c r="BG140" s="271">
        <f t="shared" si="26"/>
        <v>0</v>
      </c>
      <c r="BH140" s="271">
        <f t="shared" si="27"/>
        <v>0</v>
      </c>
      <c r="BI140" s="271">
        <f t="shared" si="28"/>
        <v>0</v>
      </c>
      <c r="BJ140" s="180" t="s">
        <v>82</v>
      </c>
      <c r="BK140" s="271">
        <f t="shared" si="29"/>
        <v>0</v>
      </c>
      <c r="BL140" s="180" t="s">
        <v>530</v>
      </c>
      <c r="BM140" s="270" t="s">
        <v>565</v>
      </c>
    </row>
    <row r="141" spans="1:65" s="190" customFormat="1" ht="16.5" customHeight="1">
      <c r="A141" s="187"/>
      <c r="B141" s="188"/>
      <c r="C141" s="259" t="s">
        <v>417</v>
      </c>
      <c r="D141" s="259" t="s">
        <v>143</v>
      </c>
      <c r="E141" s="260" t="s">
        <v>867</v>
      </c>
      <c r="F141" s="261" t="s">
        <v>868</v>
      </c>
      <c r="G141" s="262" t="s">
        <v>306</v>
      </c>
      <c r="H141" s="263">
        <v>5</v>
      </c>
      <c r="I141" s="85"/>
      <c r="J141" s="264">
        <f t="shared" si="20"/>
        <v>0</v>
      </c>
      <c r="K141" s="261" t="s">
        <v>3</v>
      </c>
      <c r="L141" s="188"/>
      <c r="M141" s="265" t="s">
        <v>3</v>
      </c>
      <c r="N141" s="266" t="s">
        <v>46</v>
      </c>
      <c r="O141" s="267"/>
      <c r="P141" s="268">
        <f t="shared" si="21"/>
        <v>0</v>
      </c>
      <c r="Q141" s="268">
        <v>0</v>
      </c>
      <c r="R141" s="268">
        <f t="shared" si="22"/>
        <v>0</v>
      </c>
      <c r="S141" s="268">
        <v>0</v>
      </c>
      <c r="T141" s="269">
        <f t="shared" si="23"/>
        <v>0</v>
      </c>
      <c r="U141" s="187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/>
      <c r="AR141" s="270" t="s">
        <v>530</v>
      </c>
      <c r="AT141" s="270" t="s">
        <v>143</v>
      </c>
      <c r="AU141" s="270" t="s">
        <v>84</v>
      </c>
      <c r="AY141" s="180" t="s">
        <v>141</v>
      </c>
      <c r="BE141" s="271">
        <f t="shared" si="24"/>
        <v>0</v>
      </c>
      <c r="BF141" s="271">
        <f t="shared" si="25"/>
        <v>0</v>
      </c>
      <c r="BG141" s="271">
        <f t="shared" si="26"/>
        <v>0</v>
      </c>
      <c r="BH141" s="271">
        <f t="shared" si="27"/>
        <v>0</v>
      </c>
      <c r="BI141" s="271">
        <f t="shared" si="28"/>
        <v>0</v>
      </c>
      <c r="BJ141" s="180" t="s">
        <v>82</v>
      </c>
      <c r="BK141" s="271">
        <f t="shared" si="29"/>
        <v>0</v>
      </c>
      <c r="BL141" s="180" t="s">
        <v>530</v>
      </c>
      <c r="BM141" s="270" t="s">
        <v>577</v>
      </c>
    </row>
    <row r="142" spans="1:65" s="190" customFormat="1" ht="16.5" customHeight="1">
      <c r="A142" s="187"/>
      <c r="B142" s="188"/>
      <c r="C142" s="259" t="s">
        <v>423</v>
      </c>
      <c r="D142" s="259" t="s">
        <v>143</v>
      </c>
      <c r="E142" s="260" t="s">
        <v>869</v>
      </c>
      <c r="F142" s="261" t="s">
        <v>870</v>
      </c>
      <c r="G142" s="262" t="s">
        <v>773</v>
      </c>
      <c r="H142" s="263">
        <v>12</v>
      </c>
      <c r="I142" s="85"/>
      <c r="J142" s="264">
        <f t="shared" si="20"/>
        <v>0</v>
      </c>
      <c r="K142" s="261" t="s">
        <v>3</v>
      </c>
      <c r="L142" s="188"/>
      <c r="M142" s="265" t="s">
        <v>3</v>
      </c>
      <c r="N142" s="266" t="s">
        <v>46</v>
      </c>
      <c r="O142" s="267"/>
      <c r="P142" s="268">
        <f t="shared" si="21"/>
        <v>0</v>
      </c>
      <c r="Q142" s="268">
        <v>0</v>
      </c>
      <c r="R142" s="268">
        <f t="shared" si="22"/>
        <v>0</v>
      </c>
      <c r="S142" s="268">
        <v>0</v>
      </c>
      <c r="T142" s="269">
        <f t="shared" si="23"/>
        <v>0</v>
      </c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  <c r="AR142" s="270" t="s">
        <v>530</v>
      </c>
      <c r="AT142" s="270" t="s">
        <v>143</v>
      </c>
      <c r="AU142" s="270" t="s">
        <v>84</v>
      </c>
      <c r="AY142" s="180" t="s">
        <v>141</v>
      </c>
      <c r="BE142" s="271">
        <f t="shared" si="24"/>
        <v>0</v>
      </c>
      <c r="BF142" s="271">
        <f t="shared" si="25"/>
        <v>0</v>
      </c>
      <c r="BG142" s="271">
        <f t="shared" si="26"/>
        <v>0</v>
      </c>
      <c r="BH142" s="271">
        <f t="shared" si="27"/>
        <v>0</v>
      </c>
      <c r="BI142" s="271">
        <f t="shared" si="28"/>
        <v>0</v>
      </c>
      <c r="BJ142" s="180" t="s">
        <v>82</v>
      </c>
      <c r="BK142" s="271">
        <f t="shared" si="29"/>
        <v>0</v>
      </c>
      <c r="BL142" s="180" t="s">
        <v>530</v>
      </c>
      <c r="BM142" s="270" t="s">
        <v>591</v>
      </c>
    </row>
    <row r="143" spans="1:65" s="190" customFormat="1" ht="16.5" customHeight="1">
      <c r="A143" s="187"/>
      <c r="B143" s="188"/>
      <c r="C143" s="259" t="s">
        <v>428</v>
      </c>
      <c r="D143" s="259" t="s">
        <v>143</v>
      </c>
      <c r="E143" s="260" t="s">
        <v>871</v>
      </c>
      <c r="F143" s="261" t="s">
        <v>872</v>
      </c>
      <c r="G143" s="262" t="s">
        <v>773</v>
      </c>
      <c r="H143" s="263">
        <v>2</v>
      </c>
      <c r="I143" s="85"/>
      <c r="J143" s="264">
        <f t="shared" si="20"/>
        <v>0</v>
      </c>
      <c r="K143" s="261" t="s">
        <v>3</v>
      </c>
      <c r="L143" s="188"/>
      <c r="M143" s="265" t="s">
        <v>3</v>
      </c>
      <c r="N143" s="266" t="s">
        <v>46</v>
      </c>
      <c r="O143" s="267"/>
      <c r="P143" s="268">
        <f t="shared" si="21"/>
        <v>0</v>
      </c>
      <c r="Q143" s="268">
        <v>0</v>
      </c>
      <c r="R143" s="268">
        <f t="shared" si="22"/>
        <v>0</v>
      </c>
      <c r="S143" s="268">
        <v>0</v>
      </c>
      <c r="T143" s="269">
        <f t="shared" si="23"/>
        <v>0</v>
      </c>
      <c r="U143" s="187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/>
      <c r="AR143" s="270" t="s">
        <v>530</v>
      </c>
      <c r="AT143" s="270" t="s">
        <v>143</v>
      </c>
      <c r="AU143" s="270" t="s">
        <v>84</v>
      </c>
      <c r="AY143" s="180" t="s">
        <v>141</v>
      </c>
      <c r="BE143" s="271">
        <f t="shared" si="24"/>
        <v>0</v>
      </c>
      <c r="BF143" s="271">
        <f t="shared" si="25"/>
        <v>0</v>
      </c>
      <c r="BG143" s="271">
        <f t="shared" si="26"/>
        <v>0</v>
      </c>
      <c r="BH143" s="271">
        <f t="shared" si="27"/>
        <v>0</v>
      </c>
      <c r="BI143" s="271">
        <f t="shared" si="28"/>
        <v>0</v>
      </c>
      <c r="BJ143" s="180" t="s">
        <v>82</v>
      </c>
      <c r="BK143" s="271">
        <f t="shared" si="29"/>
        <v>0</v>
      </c>
      <c r="BL143" s="180" t="s">
        <v>530</v>
      </c>
      <c r="BM143" s="270" t="s">
        <v>601</v>
      </c>
    </row>
    <row r="144" spans="1:65" s="190" customFormat="1" ht="16.5" customHeight="1">
      <c r="A144" s="187"/>
      <c r="B144" s="188"/>
      <c r="C144" s="259" t="s">
        <v>434</v>
      </c>
      <c r="D144" s="259" t="s">
        <v>143</v>
      </c>
      <c r="E144" s="260" t="s">
        <v>873</v>
      </c>
      <c r="F144" s="261" t="s">
        <v>874</v>
      </c>
      <c r="G144" s="262" t="s">
        <v>773</v>
      </c>
      <c r="H144" s="263">
        <v>6</v>
      </c>
      <c r="I144" s="85"/>
      <c r="J144" s="264">
        <f t="shared" si="20"/>
        <v>0</v>
      </c>
      <c r="K144" s="261" t="s">
        <v>3</v>
      </c>
      <c r="L144" s="188"/>
      <c r="M144" s="265" t="s">
        <v>3</v>
      </c>
      <c r="N144" s="266" t="s">
        <v>46</v>
      </c>
      <c r="O144" s="267"/>
      <c r="P144" s="268">
        <f t="shared" si="21"/>
        <v>0</v>
      </c>
      <c r="Q144" s="268">
        <v>0</v>
      </c>
      <c r="R144" s="268">
        <f t="shared" si="22"/>
        <v>0</v>
      </c>
      <c r="S144" s="268">
        <v>0</v>
      </c>
      <c r="T144" s="269">
        <f t="shared" si="23"/>
        <v>0</v>
      </c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  <c r="AR144" s="270" t="s">
        <v>530</v>
      </c>
      <c r="AT144" s="270" t="s">
        <v>143</v>
      </c>
      <c r="AU144" s="270" t="s">
        <v>84</v>
      </c>
      <c r="AY144" s="180" t="s">
        <v>141</v>
      </c>
      <c r="BE144" s="271">
        <f t="shared" si="24"/>
        <v>0</v>
      </c>
      <c r="BF144" s="271">
        <f t="shared" si="25"/>
        <v>0</v>
      </c>
      <c r="BG144" s="271">
        <f t="shared" si="26"/>
        <v>0</v>
      </c>
      <c r="BH144" s="271">
        <f t="shared" si="27"/>
        <v>0</v>
      </c>
      <c r="BI144" s="271">
        <f t="shared" si="28"/>
        <v>0</v>
      </c>
      <c r="BJ144" s="180" t="s">
        <v>82</v>
      </c>
      <c r="BK144" s="271">
        <f t="shared" si="29"/>
        <v>0</v>
      </c>
      <c r="BL144" s="180" t="s">
        <v>530</v>
      </c>
      <c r="BM144" s="270" t="s">
        <v>610</v>
      </c>
    </row>
    <row r="145" spans="1:65" s="190" customFormat="1" ht="16.5" customHeight="1">
      <c r="A145" s="187"/>
      <c r="B145" s="188"/>
      <c r="C145" s="259" t="s">
        <v>439</v>
      </c>
      <c r="D145" s="259" t="s">
        <v>143</v>
      </c>
      <c r="E145" s="260" t="s">
        <v>875</v>
      </c>
      <c r="F145" s="261" t="s">
        <v>876</v>
      </c>
      <c r="G145" s="262" t="s">
        <v>773</v>
      </c>
      <c r="H145" s="263">
        <v>5</v>
      </c>
      <c r="I145" s="85"/>
      <c r="J145" s="264">
        <f t="shared" si="20"/>
        <v>0</v>
      </c>
      <c r="K145" s="261" t="s">
        <v>3</v>
      </c>
      <c r="L145" s="188"/>
      <c r="M145" s="265" t="s">
        <v>3</v>
      </c>
      <c r="N145" s="266" t="s">
        <v>46</v>
      </c>
      <c r="O145" s="267"/>
      <c r="P145" s="268">
        <f t="shared" si="21"/>
        <v>0</v>
      </c>
      <c r="Q145" s="268">
        <v>0</v>
      </c>
      <c r="R145" s="268">
        <f t="shared" si="22"/>
        <v>0</v>
      </c>
      <c r="S145" s="268">
        <v>0</v>
      </c>
      <c r="T145" s="269">
        <f t="shared" si="23"/>
        <v>0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  <c r="AR145" s="270" t="s">
        <v>530</v>
      </c>
      <c r="AT145" s="270" t="s">
        <v>143</v>
      </c>
      <c r="AU145" s="270" t="s">
        <v>84</v>
      </c>
      <c r="AY145" s="180" t="s">
        <v>141</v>
      </c>
      <c r="BE145" s="271">
        <f t="shared" si="24"/>
        <v>0</v>
      </c>
      <c r="BF145" s="271">
        <f t="shared" si="25"/>
        <v>0</v>
      </c>
      <c r="BG145" s="271">
        <f t="shared" si="26"/>
        <v>0</v>
      </c>
      <c r="BH145" s="271">
        <f t="shared" si="27"/>
        <v>0</v>
      </c>
      <c r="BI145" s="271">
        <f t="shared" si="28"/>
        <v>0</v>
      </c>
      <c r="BJ145" s="180" t="s">
        <v>82</v>
      </c>
      <c r="BK145" s="271">
        <f t="shared" si="29"/>
        <v>0</v>
      </c>
      <c r="BL145" s="180" t="s">
        <v>530</v>
      </c>
      <c r="BM145" s="270" t="s">
        <v>620</v>
      </c>
    </row>
    <row r="146" spans="1:65" s="190" customFormat="1" ht="16.5" customHeight="1">
      <c r="A146" s="187"/>
      <c r="B146" s="188"/>
      <c r="C146" s="259" t="s">
        <v>442</v>
      </c>
      <c r="D146" s="259" t="s">
        <v>143</v>
      </c>
      <c r="E146" s="260" t="s">
        <v>877</v>
      </c>
      <c r="F146" s="261" t="s">
        <v>878</v>
      </c>
      <c r="G146" s="262" t="s">
        <v>773</v>
      </c>
      <c r="H146" s="263">
        <v>2</v>
      </c>
      <c r="I146" s="85"/>
      <c r="J146" s="264">
        <f t="shared" si="20"/>
        <v>0</v>
      </c>
      <c r="K146" s="261" t="s">
        <v>3</v>
      </c>
      <c r="L146" s="188"/>
      <c r="M146" s="265" t="s">
        <v>3</v>
      </c>
      <c r="N146" s="266" t="s">
        <v>46</v>
      </c>
      <c r="O146" s="267"/>
      <c r="P146" s="268">
        <f t="shared" si="21"/>
        <v>0</v>
      </c>
      <c r="Q146" s="268">
        <v>0</v>
      </c>
      <c r="R146" s="268">
        <f t="shared" si="22"/>
        <v>0</v>
      </c>
      <c r="S146" s="268">
        <v>0</v>
      </c>
      <c r="T146" s="269">
        <f t="shared" si="23"/>
        <v>0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  <c r="AR146" s="270" t="s">
        <v>530</v>
      </c>
      <c r="AT146" s="270" t="s">
        <v>143</v>
      </c>
      <c r="AU146" s="270" t="s">
        <v>84</v>
      </c>
      <c r="AY146" s="180" t="s">
        <v>141</v>
      </c>
      <c r="BE146" s="271">
        <f t="shared" si="24"/>
        <v>0</v>
      </c>
      <c r="BF146" s="271">
        <f t="shared" si="25"/>
        <v>0</v>
      </c>
      <c r="BG146" s="271">
        <f t="shared" si="26"/>
        <v>0</v>
      </c>
      <c r="BH146" s="271">
        <f t="shared" si="27"/>
        <v>0</v>
      </c>
      <c r="BI146" s="271">
        <f t="shared" si="28"/>
        <v>0</v>
      </c>
      <c r="BJ146" s="180" t="s">
        <v>82</v>
      </c>
      <c r="BK146" s="271">
        <f t="shared" si="29"/>
        <v>0</v>
      </c>
      <c r="BL146" s="180" t="s">
        <v>530</v>
      </c>
      <c r="BM146" s="270" t="s">
        <v>630</v>
      </c>
    </row>
    <row r="147" spans="1:65" s="190" customFormat="1" ht="16.5" customHeight="1">
      <c r="A147" s="187"/>
      <c r="B147" s="188"/>
      <c r="C147" s="259" t="s">
        <v>447</v>
      </c>
      <c r="D147" s="259" t="s">
        <v>143</v>
      </c>
      <c r="E147" s="260" t="s">
        <v>879</v>
      </c>
      <c r="F147" s="261" t="s">
        <v>880</v>
      </c>
      <c r="G147" s="262" t="s">
        <v>773</v>
      </c>
      <c r="H147" s="263">
        <v>2</v>
      </c>
      <c r="I147" s="85"/>
      <c r="J147" s="264">
        <f t="shared" si="20"/>
        <v>0</v>
      </c>
      <c r="K147" s="261" t="s">
        <v>3</v>
      </c>
      <c r="L147" s="188"/>
      <c r="M147" s="265" t="s">
        <v>3</v>
      </c>
      <c r="N147" s="266" t="s">
        <v>46</v>
      </c>
      <c r="O147" s="267"/>
      <c r="P147" s="268">
        <f t="shared" si="21"/>
        <v>0</v>
      </c>
      <c r="Q147" s="268">
        <v>0</v>
      </c>
      <c r="R147" s="268">
        <f t="shared" si="22"/>
        <v>0</v>
      </c>
      <c r="S147" s="268">
        <v>0</v>
      </c>
      <c r="T147" s="269">
        <f t="shared" si="23"/>
        <v>0</v>
      </c>
      <c r="U147" s="187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/>
      <c r="AR147" s="270" t="s">
        <v>530</v>
      </c>
      <c r="AT147" s="270" t="s">
        <v>143</v>
      </c>
      <c r="AU147" s="270" t="s">
        <v>84</v>
      </c>
      <c r="AY147" s="180" t="s">
        <v>141</v>
      </c>
      <c r="BE147" s="271">
        <f t="shared" si="24"/>
        <v>0</v>
      </c>
      <c r="BF147" s="271">
        <f t="shared" si="25"/>
        <v>0</v>
      </c>
      <c r="BG147" s="271">
        <f t="shared" si="26"/>
        <v>0</v>
      </c>
      <c r="BH147" s="271">
        <f t="shared" si="27"/>
        <v>0</v>
      </c>
      <c r="BI147" s="271">
        <f t="shared" si="28"/>
        <v>0</v>
      </c>
      <c r="BJ147" s="180" t="s">
        <v>82</v>
      </c>
      <c r="BK147" s="271">
        <f t="shared" si="29"/>
        <v>0</v>
      </c>
      <c r="BL147" s="180" t="s">
        <v>530</v>
      </c>
      <c r="BM147" s="270" t="s">
        <v>640</v>
      </c>
    </row>
    <row r="148" spans="1:65" s="190" customFormat="1" ht="16.5" customHeight="1">
      <c r="A148" s="187"/>
      <c r="B148" s="188"/>
      <c r="C148" s="259" t="s">
        <v>453</v>
      </c>
      <c r="D148" s="259" t="s">
        <v>143</v>
      </c>
      <c r="E148" s="260" t="s">
        <v>881</v>
      </c>
      <c r="F148" s="261" t="s">
        <v>882</v>
      </c>
      <c r="G148" s="262" t="s">
        <v>3</v>
      </c>
      <c r="H148" s="263">
        <v>0</v>
      </c>
      <c r="I148" s="85"/>
      <c r="J148" s="264">
        <f t="shared" si="20"/>
        <v>0</v>
      </c>
      <c r="K148" s="261" t="s">
        <v>3</v>
      </c>
      <c r="L148" s="188"/>
      <c r="M148" s="265" t="s">
        <v>3</v>
      </c>
      <c r="N148" s="266" t="s">
        <v>46</v>
      </c>
      <c r="O148" s="267"/>
      <c r="P148" s="268">
        <f t="shared" si="21"/>
        <v>0</v>
      </c>
      <c r="Q148" s="268">
        <v>0</v>
      </c>
      <c r="R148" s="268">
        <f t="shared" si="22"/>
        <v>0</v>
      </c>
      <c r="S148" s="268">
        <v>0</v>
      </c>
      <c r="T148" s="269">
        <f t="shared" si="23"/>
        <v>0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  <c r="AR148" s="270" t="s">
        <v>530</v>
      </c>
      <c r="AT148" s="270" t="s">
        <v>143</v>
      </c>
      <c r="AU148" s="270" t="s">
        <v>84</v>
      </c>
      <c r="AY148" s="180" t="s">
        <v>141</v>
      </c>
      <c r="BE148" s="271">
        <f t="shared" si="24"/>
        <v>0</v>
      </c>
      <c r="BF148" s="271">
        <f t="shared" si="25"/>
        <v>0</v>
      </c>
      <c r="BG148" s="271">
        <f t="shared" si="26"/>
        <v>0</v>
      </c>
      <c r="BH148" s="271">
        <f t="shared" si="27"/>
        <v>0</v>
      </c>
      <c r="BI148" s="271">
        <f t="shared" si="28"/>
        <v>0</v>
      </c>
      <c r="BJ148" s="180" t="s">
        <v>82</v>
      </c>
      <c r="BK148" s="271">
        <f t="shared" si="29"/>
        <v>0</v>
      </c>
      <c r="BL148" s="180" t="s">
        <v>530</v>
      </c>
      <c r="BM148" s="270" t="s">
        <v>650</v>
      </c>
    </row>
    <row r="149" spans="1:65" s="190" customFormat="1" ht="16.5" customHeight="1">
      <c r="A149" s="187"/>
      <c r="B149" s="188"/>
      <c r="C149" s="259" t="s">
        <v>458</v>
      </c>
      <c r="D149" s="259" t="s">
        <v>143</v>
      </c>
      <c r="E149" s="260" t="s">
        <v>883</v>
      </c>
      <c r="F149" s="261" t="s">
        <v>788</v>
      </c>
      <c r="G149" s="262" t="s">
        <v>789</v>
      </c>
      <c r="H149" s="91"/>
      <c r="I149" s="85"/>
      <c r="J149" s="264">
        <f t="shared" si="20"/>
        <v>0</v>
      </c>
      <c r="K149" s="261" t="s">
        <v>3</v>
      </c>
      <c r="L149" s="188"/>
      <c r="M149" s="265" t="s">
        <v>3</v>
      </c>
      <c r="N149" s="266" t="s">
        <v>46</v>
      </c>
      <c r="O149" s="267"/>
      <c r="P149" s="268">
        <f t="shared" si="21"/>
        <v>0</v>
      </c>
      <c r="Q149" s="268">
        <v>0</v>
      </c>
      <c r="R149" s="268">
        <f t="shared" si="22"/>
        <v>0</v>
      </c>
      <c r="S149" s="268">
        <v>0</v>
      </c>
      <c r="T149" s="269">
        <f t="shared" si="23"/>
        <v>0</v>
      </c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  <c r="AR149" s="270" t="s">
        <v>530</v>
      </c>
      <c r="AT149" s="270" t="s">
        <v>143</v>
      </c>
      <c r="AU149" s="270" t="s">
        <v>84</v>
      </c>
      <c r="AY149" s="180" t="s">
        <v>141</v>
      </c>
      <c r="BE149" s="271">
        <f t="shared" si="24"/>
        <v>0</v>
      </c>
      <c r="BF149" s="271">
        <f t="shared" si="25"/>
        <v>0</v>
      </c>
      <c r="BG149" s="271">
        <f t="shared" si="26"/>
        <v>0</v>
      </c>
      <c r="BH149" s="271">
        <f t="shared" si="27"/>
        <v>0</v>
      </c>
      <c r="BI149" s="271">
        <f t="shared" si="28"/>
        <v>0</v>
      </c>
      <c r="BJ149" s="180" t="s">
        <v>82</v>
      </c>
      <c r="BK149" s="271">
        <f t="shared" si="29"/>
        <v>0</v>
      </c>
      <c r="BL149" s="180" t="s">
        <v>530</v>
      </c>
      <c r="BM149" s="270" t="s">
        <v>662</v>
      </c>
    </row>
    <row r="150" spans="1:65" s="190" customFormat="1" ht="16.5" customHeight="1">
      <c r="A150" s="187"/>
      <c r="B150" s="188"/>
      <c r="C150" s="259" t="s">
        <v>464</v>
      </c>
      <c r="D150" s="259" t="s">
        <v>143</v>
      </c>
      <c r="E150" s="260" t="s">
        <v>884</v>
      </c>
      <c r="F150" s="261" t="s">
        <v>885</v>
      </c>
      <c r="G150" s="262" t="s">
        <v>789</v>
      </c>
      <c r="H150" s="91"/>
      <c r="I150" s="85"/>
      <c r="J150" s="264">
        <f t="shared" si="20"/>
        <v>0</v>
      </c>
      <c r="K150" s="261" t="s">
        <v>3</v>
      </c>
      <c r="L150" s="188"/>
      <c r="M150" s="265" t="s">
        <v>3</v>
      </c>
      <c r="N150" s="266" t="s">
        <v>46</v>
      </c>
      <c r="O150" s="267"/>
      <c r="P150" s="268">
        <f t="shared" si="21"/>
        <v>0</v>
      </c>
      <c r="Q150" s="268">
        <v>0</v>
      </c>
      <c r="R150" s="268">
        <f t="shared" si="22"/>
        <v>0</v>
      </c>
      <c r="S150" s="268">
        <v>0</v>
      </c>
      <c r="T150" s="269">
        <f t="shared" si="23"/>
        <v>0</v>
      </c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  <c r="AR150" s="270" t="s">
        <v>530</v>
      </c>
      <c r="AT150" s="270" t="s">
        <v>143</v>
      </c>
      <c r="AU150" s="270" t="s">
        <v>84</v>
      </c>
      <c r="AY150" s="180" t="s">
        <v>141</v>
      </c>
      <c r="BE150" s="271">
        <f t="shared" si="24"/>
        <v>0</v>
      </c>
      <c r="BF150" s="271">
        <f t="shared" si="25"/>
        <v>0</v>
      </c>
      <c r="BG150" s="271">
        <f t="shared" si="26"/>
        <v>0</v>
      </c>
      <c r="BH150" s="271">
        <f t="shared" si="27"/>
        <v>0</v>
      </c>
      <c r="BI150" s="271">
        <f t="shared" si="28"/>
        <v>0</v>
      </c>
      <c r="BJ150" s="180" t="s">
        <v>82</v>
      </c>
      <c r="BK150" s="271">
        <f t="shared" si="29"/>
        <v>0</v>
      </c>
      <c r="BL150" s="180" t="s">
        <v>530</v>
      </c>
      <c r="BM150" s="270" t="s">
        <v>675</v>
      </c>
    </row>
    <row r="151" spans="1:65" s="190" customFormat="1" ht="16.5" customHeight="1">
      <c r="A151" s="187"/>
      <c r="B151" s="188"/>
      <c r="C151" s="259" t="s">
        <v>470</v>
      </c>
      <c r="D151" s="259" t="s">
        <v>143</v>
      </c>
      <c r="E151" s="260" t="s">
        <v>886</v>
      </c>
      <c r="F151" s="261" t="s">
        <v>887</v>
      </c>
      <c r="G151" s="262" t="s">
        <v>789</v>
      </c>
      <c r="H151" s="91"/>
      <c r="I151" s="85"/>
      <c r="J151" s="264">
        <f t="shared" si="20"/>
        <v>0</v>
      </c>
      <c r="K151" s="261" t="s">
        <v>3</v>
      </c>
      <c r="L151" s="188"/>
      <c r="M151" s="265" t="s">
        <v>3</v>
      </c>
      <c r="N151" s="266" t="s">
        <v>46</v>
      </c>
      <c r="O151" s="267"/>
      <c r="P151" s="268">
        <f t="shared" si="21"/>
        <v>0</v>
      </c>
      <c r="Q151" s="268">
        <v>0</v>
      </c>
      <c r="R151" s="268">
        <f t="shared" si="22"/>
        <v>0</v>
      </c>
      <c r="S151" s="268">
        <v>0</v>
      </c>
      <c r="T151" s="269">
        <f t="shared" si="23"/>
        <v>0</v>
      </c>
      <c r="U151" s="187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/>
      <c r="AR151" s="270" t="s">
        <v>530</v>
      </c>
      <c r="AT151" s="270" t="s">
        <v>143</v>
      </c>
      <c r="AU151" s="270" t="s">
        <v>84</v>
      </c>
      <c r="AY151" s="180" t="s">
        <v>141</v>
      </c>
      <c r="BE151" s="271">
        <f t="shared" si="24"/>
        <v>0</v>
      </c>
      <c r="BF151" s="271">
        <f t="shared" si="25"/>
        <v>0</v>
      </c>
      <c r="BG151" s="271">
        <f t="shared" si="26"/>
        <v>0</v>
      </c>
      <c r="BH151" s="271">
        <f t="shared" si="27"/>
        <v>0</v>
      </c>
      <c r="BI151" s="271">
        <f t="shared" si="28"/>
        <v>0</v>
      </c>
      <c r="BJ151" s="180" t="s">
        <v>82</v>
      </c>
      <c r="BK151" s="271">
        <f t="shared" si="29"/>
        <v>0</v>
      </c>
      <c r="BL151" s="180" t="s">
        <v>530</v>
      </c>
      <c r="BM151" s="270" t="s">
        <v>684</v>
      </c>
    </row>
    <row r="152" spans="1:65" s="190" customFormat="1" ht="16.5" customHeight="1">
      <c r="A152" s="187"/>
      <c r="B152" s="188"/>
      <c r="C152" s="259" t="s">
        <v>476</v>
      </c>
      <c r="D152" s="259" t="s">
        <v>143</v>
      </c>
      <c r="E152" s="260" t="s">
        <v>888</v>
      </c>
      <c r="F152" s="261" t="s">
        <v>889</v>
      </c>
      <c r="G152" s="262" t="s">
        <v>773</v>
      </c>
      <c r="H152" s="263">
        <v>1</v>
      </c>
      <c r="I152" s="85"/>
      <c r="J152" s="264">
        <f t="shared" si="20"/>
        <v>0</v>
      </c>
      <c r="K152" s="261" t="s">
        <v>3</v>
      </c>
      <c r="L152" s="188"/>
      <c r="M152" s="265" t="s">
        <v>3</v>
      </c>
      <c r="N152" s="266" t="s">
        <v>46</v>
      </c>
      <c r="O152" s="267"/>
      <c r="P152" s="268">
        <f t="shared" si="21"/>
        <v>0</v>
      </c>
      <c r="Q152" s="268">
        <v>0</v>
      </c>
      <c r="R152" s="268">
        <f t="shared" si="22"/>
        <v>0</v>
      </c>
      <c r="S152" s="268">
        <v>0</v>
      </c>
      <c r="T152" s="269">
        <f t="shared" si="23"/>
        <v>0</v>
      </c>
      <c r="U152" s="187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/>
      <c r="AR152" s="270" t="s">
        <v>530</v>
      </c>
      <c r="AT152" s="270" t="s">
        <v>143</v>
      </c>
      <c r="AU152" s="270" t="s">
        <v>84</v>
      </c>
      <c r="AY152" s="180" t="s">
        <v>141</v>
      </c>
      <c r="BE152" s="271">
        <f t="shared" si="24"/>
        <v>0</v>
      </c>
      <c r="BF152" s="271">
        <f t="shared" si="25"/>
        <v>0</v>
      </c>
      <c r="BG152" s="271">
        <f t="shared" si="26"/>
        <v>0</v>
      </c>
      <c r="BH152" s="271">
        <f t="shared" si="27"/>
        <v>0</v>
      </c>
      <c r="BI152" s="271">
        <f t="shared" si="28"/>
        <v>0</v>
      </c>
      <c r="BJ152" s="180" t="s">
        <v>82</v>
      </c>
      <c r="BK152" s="271">
        <f t="shared" si="29"/>
        <v>0</v>
      </c>
      <c r="BL152" s="180" t="s">
        <v>530</v>
      </c>
      <c r="BM152" s="270" t="s">
        <v>696</v>
      </c>
    </row>
    <row r="153" spans="1:65" s="190" customFormat="1" ht="16.5" customHeight="1">
      <c r="A153" s="187"/>
      <c r="B153" s="188"/>
      <c r="C153" s="259" t="s">
        <v>481</v>
      </c>
      <c r="D153" s="259" t="s">
        <v>143</v>
      </c>
      <c r="E153" s="260" t="s">
        <v>890</v>
      </c>
      <c r="F153" s="261" t="s">
        <v>891</v>
      </c>
      <c r="G153" s="262" t="s">
        <v>773</v>
      </c>
      <c r="H153" s="263">
        <v>1</v>
      </c>
      <c r="I153" s="85"/>
      <c r="J153" s="264">
        <f t="shared" si="20"/>
        <v>0</v>
      </c>
      <c r="K153" s="261" t="s">
        <v>3</v>
      </c>
      <c r="L153" s="188"/>
      <c r="M153" s="265" t="s">
        <v>3</v>
      </c>
      <c r="N153" s="266" t="s">
        <v>46</v>
      </c>
      <c r="O153" s="267"/>
      <c r="P153" s="268">
        <f t="shared" si="21"/>
        <v>0</v>
      </c>
      <c r="Q153" s="268">
        <v>0</v>
      </c>
      <c r="R153" s="268">
        <f t="shared" si="22"/>
        <v>0</v>
      </c>
      <c r="S153" s="268">
        <v>0</v>
      </c>
      <c r="T153" s="269">
        <f t="shared" si="23"/>
        <v>0</v>
      </c>
      <c r="U153" s="187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/>
      <c r="AR153" s="270" t="s">
        <v>530</v>
      </c>
      <c r="AT153" s="270" t="s">
        <v>143</v>
      </c>
      <c r="AU153" s="270" t="s">
        <v>84</v>
      </c>
      <c r="AY153" s="180" t="s">
        <v>141</v>
      </c>
      <c r="BE153" s="271">
        <f t="shared" si="24"/>
        <v>0</v>
      </c>
      <c r="BF153" s="271">
        <f t="shared" si="25"/>
        <v>0</v>
      </c>
      <c r="BG153" s="271">
        <f t="shared" si="26"/>
        <v>0</v>
      </c>
      <c r="BH153" s="271">
        <f t="shared" si="27"/>
        <v>0</v>
      </c>
      <c r="BI153" s="271">
        <f t="shared" si="28"/>
        <v>0</v>
      </c>
      <c r="BJ153" s="180" t="s">
        <v>82</v>
      </c>
      <c r="BK153" s="271">
        <f t="shared" si="29"/>
        <v>0</v>
      </c>
      <c r="BL153" s="180" t="s">
        <v>530</v>
      </c>
      <c r="BM153" s="270" t="s">
        <v>706</v>
      </c>
    </row>
    <row r="154" spans="1:65" s="190" customFormat="1" ht="16.5" customHeight="1">
      <c r="A154" s="187"/>
      <c r="B154" s="188"/>
      <c r="C154" s="259" t="s">
        <v>486</v>
      </c>
      <c r="D154" s="259" t="s">
        <v>143</v>
      </c>
      <c r="E154" s="260" t="s">
        <v>892</v>
      </c>
      <c r="F154" s="261" t="s">
        <v>893</v>
      </c>
      <c r="G154" s="262" t="s">
        <v>773</v>
      </c>
      <c r="H154" s="263">
        <v>1</v>
      </c>
      <c r="I154" s="85"/>
      <c r="J154" s="264">
        <f t="shared" si="20"/>
        <v>0</v>
      </c>
      <c r="K154" s="261" t="s">
        <v>3</v>
      </c>
      <c r="L154" s="188"/>
      <c r="M154" s="265" t="s">
        <v>3</v>
      </c>
      <c r="N154" s="266" t="s">
        <v>46</v>
      </c>
      <c r="O154" s="267"/>
      <c r="P154" s="268">
        <f t="shared" si="21"/>
        <v>0</v>
      </c>
      <c r="Q154" s="268">
        <v>0</v>
      </c>
      <c r="R154" s="268">
        <f t="shared" si="22"/>
        <v>0</v>
      </c>
      <c r="S154" s="268">
        <v>0</v>
      </c>
      <c r="T154" s="269">
        <f t="shared" si="23"/>
        <v>0</v>
      </c>
      <c r="U154" s="187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/>
      <c r="AR154" s="270" t="s">
        <v>530</v>
      </c>
      <c r="AT154" s="270" t="s">
        <v>143</v>
      </c>
      <c r="AU154" s="270" t="s">
        <v>84</v>
      </c>
      <c r="AY154" s="180" t="s">
        <v>141</v>
      </c>
      <c r="BE154" s="271">
        <f t="shared" si="24"/>
        <v>0</v>
      </c>
      <c r="BF154" s="271">
        <f t="shared" si="25"/>
        <v>0</v>
      </c>
      <c r="BG154" s="271">
        <f t="shared" si="26"/>
        <v>0</v>
      </c>
      <c r="BH154" s="271">
        <f t="shared" si="27"/>
        <v>0</v>
      </c>
      <c r="BI154" s="271">
        <f t="shared" si="28"/>
        <v>0</v>
      </c>
      <c r="BJ154" s="180" t="s">
        <v>82</v>
      </c>
      <c r="BK154" s="271">
        <f t="shared" si="29"/>
        <v>0</v>
      </c>
      <c r="BL154" s="180" t="s">
        <v>530</v>
      </c>
      <c r="BM154" s="270" t="s">
        <v>720</v>
      </c>
    </row>
    <row r="155" spans="1:65" s="190" customFormat="1" ht="16.5" customHeight="1">
      <c r="A155" s="187"/>
      <c r="B155" s="188"/>
      <c r="C155" s="259" t="s">
        <v>491</v>
      </c>
      <c r="D155" s="259" t="s">
        <v>143</v>
      </c>
      <c r="E155" s="260" t="s">
        <v>894</v>
      </c>
      <c r="F155" s="261" t="s">
        <v>895</v>
      </c>
      <c r="G155" s="262" t="s">
        <v>773</v>
      </c>
      <c r="H155" s="263">
        <v>1</v>
      </c>
      <c r="I155" s="85"/>
      <c r="J155" s="264">
        <f t="shared" si="20"/>
        <v>0</v>
      </c>
      <c r="K155" s="261" t="s">
        <v>3</v>
      </c>
      <c r="L155" s="188"/>
      <c r="M155" s="265" t="s">
        <v>3</v>
      </c>
      <c r="N155" s="266" t="s">
        <v>46</v>
      </c>
      <c r="O155" s="267"/>
      <c r="P155" s="268">
        <f t="shared" si="21"/>
        <v>0</v>
      </c>
      <c r="Q155" s="268">
        <v>0</v>
      </c>
      <c r="R155" s="268">
        <f t="shared" si="22"/>
        <v>0</v>
      </c>
      <c r="S155" s="268">
        <v>0</v>
      </c>
      <c r="T155" s="269">
        <f t="shared" si="23"/>
        <v>0</v>
      </c>
      <c r="U155" s="187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/>
      <c r="AR155" s="270" t="s">
        <v>530</v>
      </c>
      <c r="AT155" s="270" t="s">
        <v>143</v>
      </c>
      <c r="AU155" s="270" t="s">
        <v>84</v>
      </c>
      <c r="AY155" s="180" t="s">
        <v>141</v>
      </c>
      <c r="BE155" s="271">
        <f t="shared" si="24"/>
        <v>0</v>
      </c>
      <c r="BF155" s="271">
        <f t="shared" si="25"/>
        <v>0</v>
      </c>
      <c r="BG155" s="271">
        <f t="shared" si="26"/>
        <v>0</v>
      </c>
      <c r="BH155" s="271">
        <f t="shared" si="27"/>
        <v>0</v>
      </c>
      <c r="BI155" s="271">
        <f t="shared" si="28"/>
        <v>0</v>
      </c>
      <c r="BJ155" s="180" t="s">
        <v>82</v>
      </c>
      <c r="BK155" s="271">
        <f t="shared" si="29"/>
        <v>0</v>
      </c>
      <c r="BL155" s="180" t="s">
        <v>530</v>
      </c>
      <c r="BM155" s="270" t="s">
        <v>728</v>
      </c>
    </row>
    <row r="156" spans="1:65" s="246" customFormat="1" ht="22.9" customHeight="1">
      <c r="B156" s="247"/>
      <c r="D156" s="248" t="s">
        <v>74</v>
      </c>
      <c r="E156" s="257" t="s">
        <v>896</v>
      </c>
      <c r="F156" s="257" t="s">
        <v>897</v>
      </c>
      <c r="I156" s="84"/>
      <c r="J156" s="258">
        <f>BK156</f>
        <v>0</v>
      </c>
      <c r="L156" s="247"/>
      <c r="M156" s="251"/>
      <c r="N156" s="252"/>
      <c r="O156" s="252"/>
      <c r="P156" s="253">
        <f>SUM(P157:P164)</f>
        <v>0</v>
      </c>
      <c r="Q156" s="252"/>
      <c r="R156" s="253">
        <f>SUM(R157:R164)</f>
        <v>0</v>
      </c>
      <c r="S156" s="252"/>
      <c r="T156" s="254">
        <f>SUM(T157:T164)</f>
        <v>0</v>
      </c>
      <c r="AR156" s="248" t="s">
        <v>173</v>
      </c>
      <c r="AT156" s="255" t="s">
        <v>74</v>
      </c>
      <c r="AU156" s="255" t="s">
        <v>82</v>
      </c>
      <c r="AY156" s="248" t="s">
        <v>141</v>
      </c>
      <c r="BK156" s="256">
        <f>SUM(BK157:BK164)</f>
        <v>0</v>
      </c>
    </row>
    <row r="157" spans="1:65" s="190" customFormat="1" ht="16.5" customHeight="1">
      <c r="A157" s="187"/>
      <c r="B157" s="188"/>
      <c r="C157" s="259" t="s">
        <v>497</v>
      </c>
      <c r="D157" s="259" t="s">
        <v>143</v>
      </c>
      <c r="E157" s="260" t="s">
        <v>898</v>
      </c>
      <c r="F157" s="261" t="s">
        <v>899</v>
      </c>
      <c r="G157" s="262" t="s">
        <v>773</v>
      </c>
      <c r="H157" s="263">
        <v>1</v>
      </c>
      <c r="I157" s="85"/>
      <c r="J157" s="264">
        <f t="shared" ref="J157:J164" si="30">ROUND(I157*H157,2)</f>
        <v>0</v>
      </c>
      <c r="K157" s="261" t="s">
        <v>3</v>
      </c>
      <c r="L157" s="188"/>
      <c r="M157" s="265" t="s">
        <v>3</v>
      </c>
      <c r="N157" s="266" t="s">
        <v>46</v>
      </c>
      <c r="O157" s="267"/>
      <c r="P157" s="268">
        <f t="shared" ref="P157:P164" si="31">O157*H157</f>
        <v>0</v>
      </c>
      <c r="Q157" s="268">
        <v>0</v>
      </c>
      <c r="R157" s="268">
        <f t="shared" ref="R157:R164" si="32">Q157*H157</f>
        <v>0</v>
      </c>
      <c r="S157" s="268">
        <v>0</v>
      </c>
      <c r="T157" s="269">
        <f t="shared" ref="T157:T164" si="33">S157*H157</f>
        <v>0</v>
      </c>
      <c r="U157" s="187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/>
      <c r="AR157" s="270" t="s">
        <v>530</v>
      </c>
      <c r="AT157" s="270" t="s">
        <v>143</v>
      </c>
      <c r="AU157" s="270" t="s">
        <v>84</v>
      </c>
      <c r="AY157" s="180" t="s">
        <v>141</v>
      </c>
      <c r="BE157" s="271">
        <f t="shared" ref="BE157:BE164" si="34">IF(N157="základní",J157,0)</f>
        <v>0</v>
      </c>
      <c r="BF157" s="271">
        <f t="shared" ref="BF157:BF164" si="35">IF(N157="snížená",J157,0)</f>
        <v>0</v>
      </c>
      <c r="BG157" s="271">
        <f t="shared" ref="BG157:BG164" si="36">IF(N157="zákl. přenesená",J157,0)</f>
        <v>0</v>
      </c>
      <c r="BH157" s="271">
        <f t="shared" ref="BH157:BH164" si="37">IF(N157="sníž. přenesená",J157,0)</f>
        <v>0</v>
      </c>
      <c r="BI157" s="271">
        <f t="shared" ref="BI157:BI164" si="38">IF(N157="nulová",J157,0)</f>
        <v>0</v>
      </c>
      <c r="BJ157" s="180" t="s">
        <v>82</v>
      </c>
      <c r="BK157" s="271">
        <f t="shared" ref="BK157:BK164" si="39">ROUND(I157*H157,2)</f>
        <v>0</v>
      </c>
      <c r="BL157" s="180" t="s">
        <v>530</v>
      </c>
      <c r="BM157" s="270" t="s">
        <v>738</v>
      </c>
    </row>
    <row r="158" spans="1:65" s="190" customFormat="1" ht="16.5" customHeight="1">
      <c r="A158" s="187"/>
      <c r="B158" s="188"/>
      <c r="C158" s="259" t="s">
        <v>502</v>
      </c>
      <c r="D158" s="259" t="s">
        <v>143</v>
      </c>
      <c r="E158" s="260" t="s">
        <v>900</v>
      </c>
      <c r="F158" s="261" t="s">
        <v>901</v>
      </c>
      <c r="G158" s="262" t="s">
        <v>773</v>
      </c>
      <c r="H158" s="263">
        <v>3</v>
      </c>
      <c r="I158" s="85"/>
      <c r="J158" s="264">
        <f t="shared" si="30"/>
        <v>0</v>
      </c>
      <c r="K158" s="261" t="s">
        <v>3</v>
      </c>
      <c r="L158" s="188"/>
      <c r="M158" s="265" t="s">
        <v>3</v>
      </c>
      <c r="N158" s="266" t="s">
        <v>46</v>
      </c>
      <c r="O158" s="267"/>
      <c r="P158" s="268">
        <f t="shared" si="31"/>
        <v>0</v>
      </c>
      <c r="Q158" s="268">
        <v>0</v>
      </c>
      <c r="R158" s="268">
        <f t="shared" si="32"/>
        <v>0</v>
      </c>
      <c r="S158" s="268">
        <v>0</v>
      </c>
      <c r="T158" s="269">
        <f t="shared" si="33"/>
        <v>0</v>
      </c>
      <c r="U158" s="187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/>
      <c r="AR158" s="270" t="s">
        <v>530</v>
      </c>
      <c r="AT158" s="270" t="s">
        <v>143</v>
      </c>
      <c r="AU158" s="270" t="s">
        <v>84</v>
      </c>
      <c r="AY158" s="180" t="s">
        <v>141</v>
      </c>
      <c r="BE158" s="271">
        <f t="shared" si="34"/>
        <v>0</v>
      </c>
      <c r="BF158" s="271">
        <f t="shared" si="35"/>
        <v>0</v>
      </c>
      <c r="BG158" s="271">
        <f t="shared" si="36"/>
        <v>0</v>
      </c>
      <c r="BH158" s="271">
        <f t="shared" si="37"/>
        <v>0</v>
      </c>
      <c r="BI158" s="271">
        <f t="shared" si="38"/>
        <v>0</v>
      </c>
      <c r="BJ158" s="180" t="s">
        <v>82</v>
      </c>
      <c r="BK158" s="271">
        <f t="shared" si="39"/>
        <v>0</v>
      </c>
      <c r="BL158" s="180" t="s">
        <v>530</v>
      </c>
      <c r="BM158" s="270" t="s">
        <v>753</v>
      </c>
    </row>
    <row r="159" spans="1:65" s="190" customFormat="1" ht="16.5" customHeight="1">
      <c r="A159" s="187"/>
      <c r="B159" s="188"/>
      <c r="C159" s="259" t="s">
        <v>508</v>
      </c>
      <c r="D159" s="259" t="s">
        <v>143</v>
      </c>
      <c r="E159" s="260" t="s">
        <v>902</v>
      </c>
      <c r="F159" s="261" t="s">
        <v>903</v>
      </c>
      <c r="G159" s="262" t="s">
        <v>773</v>
      </c>
      <c r="H159" s="263">
        <v>5</v>
      </c>
      <c r="I159" s="85"/>
      <c r="J159" s="264">
        <f t="shared" si="30"/>
        <v>0</v>
      </c>
      <c r="K159" s="261" t="s">
        <v>3</v>
      </c>
      <c r="L159" s="188"/>
      <c r="M159" s="265" t="s">
        <v>3</v>
      </c>
      <c r="N159" s="266" t="s">
        <v>46</v>
      </c>
      <c r="O159" s="267"/>
      <c r="P159" s="268">
        <f t="shared" si="31"/>
        <v>0</v>
      </c>
      <c r="Q159" s="268">
        <v>0</v>
      </c>
      <c r="R159" s="268">
        <f t="shared" si="32"/>
        <v>0</v>
      </c>
      <c r="S159" s="268">
        <v>0</v>
      </c>
      <c r="T159" s="269">
        <f t="shared" si="33"/>
        <v>0</v>
      </c>
      <c r="U159" s="187"/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/>
      <c r="AR159" s="270" t="s">
        <v>530</v>
      </c>
      <c r="AT159" s="270" t="s">
        <v>143</v>
      </c>
      <c r="AU159" s="270" t="s">
        <v>84</v>
      </c>
      <c r="AY159" s="180" t="s">
        <v>141</v>
      </c>
      <c r="BE159" s="271">
        <f t="shared" si="34"/>
        <v>0</v>
      </c>
      <c r="BF159" s="271">
        <f t="shared" si="35"/>
        <v>0</v>
      </c>
      <c r="BG159" s="271">
        <f t="shared" si="36"/>
        <v>0</v>
      </c>
      <c r="BH159" s="271">
        <f t="shared" si="37"/>
        <v>0</v>
      </c>
      <c r="BI159" s="271">
        <f t="shared" si="38"/>
        <v>0</v>
      </c>
      <c r="BJ159" s="180" t="s">
        <v>82</v>
      </c>
      <c r="BK159" s="271">
        <f t="shared" si="39"/>
        <v>0</v>
      </c>
      <c r="BL159" s="180" t="s">
        <v>530</v>
      </c>
      <c r="BM159" s="270" t="s">
        <v>904</v>
      </c>
    </row>
    <row r="160" spans="1:65" s="190" customFormat="1" ht="16.5" customHeight="1">
      <c r="A160" s="187"/>
      <c r="B160" s="188"/>
      <c r="C160" s="259" t="s">
        <v>514</v>
      </c>
      <c r="D160" s="259" t="s">
        <v>143</v>
      </c>
      <c r="E160" s="260" t="s">
        <v>905</v>
      </c>
      <c r="F160" s="261" t="s">
        <v>882</v>
      </c>
      <c r="G160" s="262" t="s">
        <v>3</v>
      </c>
      <c r="H160" s="263">
        <v>0</v>
      </c>
      <c r="I160" s="85"/>
      <c r="J160" s="264">
        <f t="shared" si="30"/>
        <v>0</v>
      </c>
      <c r="K160" s="261" t="s">
        <v>3</v>
      </c>
      <c r="L160" s="188"/>
      <c r="M160" s="265" t="s">
        <v>3</v>
      </c>
      <c r="N160" s="266" t="s">
        <v>46</v>
      </c>
      <c r="O160" s="267"/>
      <c r="P160" s="268">
        <f t="shared" si="31"/>
        <v>0</v>
      </c>
      <c r="Q160" s="268">
        <v>0</v>
      </c>
      <c r="R160" s="268">
        <f t="shared" si="32"/>
        <v>0</v>
      </c>
      <c r="S160" s="268">
        <v>0</v>
      </c>
      <c r="T160" s="269">
        <f t="shared" si="33"/>
        <v>0</v>
      </c>
      <c r="U160" s="187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/>
      <c r="AR160" s="270" t="s">
        <v>530</v>
      </c>
      <c r="AT160" s="270" t="s">
        <v>143</v>
      </c>
      <c r="AU160" s="270" t="s">
        <v>84</v>
      </c>
      <c r="AY160" s="180" t="s">
        <v>141</v>
      </c>
      <c r="BE160" s="271">
        <f t="shared" si="34"/>
        <v>0</v>
      </c>
      <c r="BF160" s="271">
        <f t="shared" si="35"/>
        <v>0</v>
      </c>
      <c r="BG160" s="271">
        <f t="shared" si="36"/>
        <v>0</v>
      </c>
      <c r="BH160" s="271">
        <f t="shared" si="37"/>
        <v>0</v>
      </c>
      <c r="BI160" s="271">
        <f t="shared" si="38"/>
        <v>0</v>
      </c>
      <c r="BJ160" s="180" t="s">
        <v>82</v>
      </c>
      <c r="BK160" s="271">
        <f t="shared" si="39"/>
        <v>0</v>
      </c>
      <c r="BL160" s="180" t="s">
        <v>530</v>
      </c>
      <c r="BM160" s="270" t="s">
        <v>906</v>
      </c>
    </row>
    <row r="161" spans="1:65" s="190" customFormat="1" ht="16.5" customHeight="1">
      <c r="A161" s="187"/>
      <c r="B161" s="188"/>
      <c r="C161" s="259" t="s">
        <v>520</v>
      </c>
      <c r="D161" s="259" t="s">
        <v>143</v>
      </c>
      <c r="E161" s="260" t="s">
        <v>907</v>
      </c>
      <c r="F161" s="261" t="s">
        <v>788</v>
      </c>
      <c r="G161" s="262" t="s">
        <v>789</v>
      </c>
      <c r="H161" s="91"/>
      <c r="I161" s="85"/>
      <c r="J161" s="264">
        <f t="shared" si="30"/>
        <v>0</v>
      </c>
      <c r="K161" s="261" t="s">
        <v>3</v>
      </c>
      <c r="L161" s="188"/>
      <c r="M161" s="265" t="s">
        <v>3</v>
      </c>
      <c r="N161" s="266" t="s">
        <v>46</v>
      </c>
      <c r="O161" s="267"/>
      <c r="P161" s="268">
        <f t="shared" si="31"/>
        <v>0</v>
      </c>
      <c r="Q161" s="268">
        <v>0</v>
      </c>
      <c r="R161" s="268">
        <f t="shared" si="32"/>
        <v>0</v>
      </c>
      <c r="S161" s="268">
        <v>0</v>
      </c>
      <c r="T161" s="269">
        <f t="shared" si="33"/>
        <v>0</v>
      </c>
      <c r="U161" s="187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/>
      <c r="AR161" s="270" t="s">
        <v>530</v>
      </c>
      <c r="AT161" s="270" t="s">
        <v>143</v>
      </c>
      <c r="AU161" s="270" t="s">
        <v>84</v>
      </c>
      <c r="AY161" s="180" t="s">
        <v>141</v>
      </c>
      <c r="BE161" s="271">
        <f t="shared" si="34"/>
        <v>0</v>
      </c>
      <c r="BF161" s="271">
        <f t="shared" si="35"/>
        <v>0</v>
      </c>
      <c r="BG161" s="271">
        <f t="shared" si="36"/>
        <v>0</v>
      </c>
      <c r="BH161" s="271">
        <f t="shared" si="37"/>
        <v>0</v>
      </c>
      <c r="BI161" s="271">
        <f t="shared" si="38"/>
        <v>0</v>
      </c>
      <c r="BJ161" s="180" t="s">
        <v>82</v>
      </c>
      <c r="BK161" s="271">
        <f t="shared" si="39"/>
        <v>0</v>
      </c>
      <c r="BL161" s="180" t="s">
        <v>530</v>
      </c>
      <c r="BM161" s="270" t="s">
        <v>908</v>
      </c>
    </row>
    <row r="162" spans="1:65" s="190" customFormat="1" ht="16.5" customHeight="1">
      <c r="A162" s="187"/>
      <c r="B162" s="188"/>
      <c r="C162" s="259" t="s">
        <v>524</v>
      </c>
      <c r="D162" s="259" t="s">
        <v>143</v>
      </c>
      <c r="E162" s="260" t="s">
        <v>909</v>
      </c>
      <c r="F162" s="261" t="s">
        <v>885</v>
      </c>
      <c r="G162" s="262" t="s">
        <v>789</v>
      </c>
      <c r="H162" s="91"/>
      <c r="I162" s="85"/>
      <c r="J162" s="264">
        <f t="shared" si="30"/>
        <v>0</v>
      </c>
      <c r="K162" s="261" t="s">
        <v>3</v>
      </c>
      <c r="L162" s="188"/>
      <c r="M162" s="265" t="s">
        <v>3</v>
      </c>
      <c r="N162" s="266" t="s">
        <v>46</v>
      </c>
      <c r="O162" s="267"/>
      <c r="P162" s="268">
        <f t="shared" si="31"/>
        <v>0</v>
      </c>
      <c r="Q162" s="268">
        <v>0</v>
      </c>
      <c r="R162" s="268">
        <f t="shared" si="32"/>
        <v>0</v>
      </c>
      <c r="S162" s="268">
        <v>0</v>
      </c>
      <c r="T162" s="269">
        <f t="shared" si="33"/>
        <v>0</v>
      </c>
      <c r="U162" s="187"/>
      <c r="V162" s="187"/>
      <c r="W162" s="187"/>
      <c r="X162" s="187"/>
      <c r="Y162" s="187"/>
      <c r="Z162" s="187"/>
      <c r="AA162" s="187"/>
      <c r="AB162" s="187"/>
      <c r="AC162" s="187"/>
      <c r="AD162" s="187"/>
      <c r="AE162" s="187"/>
      <c r="AR162" s="270" t="s">
        <v>530</v>
      </c>
      <c r="AT162" s="270" t="s">
        <v>143</v>
      </c>
      <c r="AU162" s="270" t="s">
        <v>84</v>
      </c>
      <c r="AY162" s="180" t="s">
        <v>141</v>
      </c>
      <c r="BE162" s="271">
        <f t="shared" si="34"/>
        <v>0</v>
      </c>
      <c r="BF162" s="271">
        <f t="shared" si="35"/>
        <v>0</v>
      </c>
      <c r="BG162" s="271">
        <f t="shared" si="36"/>
        <v>0</v>
      </c>
      <c r="BH162" s="271">
        <f t="shared" si="37"/>
        <v>0</v>
      </c>
      <c r="BI162" s="271">
        <f t="shared" si="38"/>
        <v>0</v>
      </c>
      <c r="BJ162" s="180" t="s">
        <v>82</v>
      </c>
      <c r="BK162" s="271">
        <f t="shared" si="39"/>
        <v>0</v>
      </c>
      <c r="BL162" s="180" t="s">
        <v>530</v>
      </c>
      <c r="BM162" s="270" t="s">
        <v>910</v>
      </c>
    </row>
    <row r="163" spans="1:65" s="190" customFormat="1" ht="16.5" customHeight="1">
      <c r="A163" s="187"/>
      <c r="B163" s="188"/>
      <c r="C163" s="259" t="s">
        <v>530</v>
      </c>
      <c r="D163" s="259" t="s">
        <v>143</v>
      </c>
      <c r="E163" s="260" t="s">
        <v>911</v>
      </c>
      <c r="F163" s="261" t="s">
        <v>912</v>
      </c>
      <c r="G163" s="262" t="s">
        <v>913</v>
      </c>
      <c r="H163" s="263">
        <v>5</v>
      </c>
      <c r="I163" s="85"/>
      <c r="J163" s="264">
        <f t="shared" si="30"/>
        <v>0</v>
      </c>
      <c r="K163" s="261" t="s">
        <v>3</v>
      </c>
      <c r="L163" s="188"/>
      <c r="M163" s="265" t="s">
        <v>3</v>
      </c>
      <c r="N163" s="266" t="s">
        <v>46</v>
      </c>
      <c r="O163" s="267"/>
      <c r="P163" s="268">
        <f t="shared" si="31"/>
        <v>0</v>
      </c>
      <c r="Q163" s="268">
        <v>0</v>
      </c>
      <c r="R163" s="268">
        <f t="shared" si="32"/>
        <v>0</v>
      </c>
      <c r="S163" s="268">
        <v>0</v>
      </c>
      <c r="T163" s="269">
        <f t="shared" si="33"/>
        <v>0</v>
      </c>
      <c r="U163" s="187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/>
      <c r="AR163" s="270" t="s">
        <v>530</v>
      </c>
      <c r="AT163" s="270" t="s">
        <v>143</v>
      </c>
      <c r="AU163" s="270" t="s">
        <v>84</v>
      </c>
      <c r="AY163" s="180" t="s">
        <v>141</v>
      </c>
      <c r="BE163" s="271">
        <f t="shared" si="34"/>
        <v>0</v>
      </c>
      <c r="BF163" s="271">
        <f t="shared" si="35"/>
        <v>0</v>
      </c>
      <c r="BG163" s="271">
        <f t="shared" si="36"/>
        <v>0</v>
      </c>
      <c r="BH163" s="271">
        <f t="shared" si="37"/>
        <v>0</v>
      </c>
      <c r="BI163" s="271">
        <f t="shared" si="38"/>
        <v>0</v>
      </c>
      <c r="BJ163" s="180" t="s">
        <v>82</v>
      </c>
      <c r="BK163" s="271">
        <f t="shared" si="39"/>
        <v>0</v>
      </c>
      <c r="BL163" s="180" t="s">
        <v>530</v>
      </c>
      <c r="BM163" s="270" t="s">
        <v>914</v>
      </c>
    </row>
    <row r="164" spans="1:65" s="190" customFormat="1" ht="16.5" customHeight="1">
      <c r="A164" s="187"/>
      <c r="B164" s="188"/>
      <c r="C164" s="259" t="s">
        <v>537</v>
      </c>
      <c r="D164" s="259" t="s">
        <v>143</v>
      </c>
      <c r="E164" s="260" t="s">
        <v>915</v>
      </c>
      <c r="F164" s="261" t="s">
        <v>916</v>
      </c>
      <c r="G164" s="262" t="s">
        <v>773</v>
      </c>
      <c r="H164" s="263">
        <v>1</v>
      </c>
      <c r="I164" s="85"/>
      <c r="J164" s="264">
        <f t="shared" si="30"/>
        <v>0</v>
      </c>
      <c r="K164" s="261" t="s">
        <v>3</v>
      </c>
      <c r="L164" s="188"/>
      <c r="M164" s="265" t="s">
        <v>3</v>
      </c>
      <c r="N164" s="266" t="s">
        <v>46</v>
      </c>
      <c r="O164" s="267"/>
      <c r="P164" s="268">
        <f t="shared" si="31"/>
        <v>0</v>
      </c>
      <c r="Q164" s="268">
        <v>0</v>
      </c>
      <c r="R164" s="268">
        <f t="shared" si="32"/>
        <v>0</v>
      </c>
      <c r="S164" s="268">
        <v>0</v>
      </c>
      <c r="T164" s="269">
        <f t="shared" si="33"/>
        <v>0</v>
      </c>
      <c r="U164" s="187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/>
      <c r="AR164" s="270" t="s">
        <v>530</v>
      </c>
      <c r="AT164" s="270" t="s">
        <v>143</v>
      </c>
      <c r="AU164" s="270" t="s">
        <v>84</v>
      </c>
      <c r="AY164" s="180" t="s">
        <v>141</v>
      </c>
      <c r="BE164" s="271">
        <f t="shared" si="34"/>
        <v>0</v>
      </c>
      <c r="BF164" s="271">
        <f t="shared" si="35"/>
        <v>0</v>
      </c>
      <c r="BG164" s="271">
        <f t="shared" si="36"/>
        <v>0</v>
      </c>
      <c r="BH164" s="271">
        <f t="shared" si="37"/>
        <v>0</v>
      </c>
      <c r="BI164" s="271">
        <f t="shared" si="38"/>
        <v>0</v>
      </c>
      <c r="BJ164" s="180" t="s">
        <v>82</v>
      </c>
      <c r="BK164" s="271">
        <f t="shared" si="39"/>
        <v>0</v>
      </c>
      <c r="BL164" s="180" t="s">
        <v>530</v>
      </c>
      <c r="BM164" s="270" t="s">
        <v>917</v>
      </c>
    </row>
    <row r="165" spans="1:65" s="246" customFormat="1" ht="22.9" customHeight="1">
      <c r="B165" s="247"/>
      <c r="D165" s="248" t="s">
        <v>74</v>
      </c>
      <c r="E165" s="257" t="s">
        <v>918</v>
      </c>
      <c r="F165" s="257" t="s">
        <v>919</v>
      </c>
      <c r="I165" s="84"/>
      <c r="J165" s="258">
        <f>BK165</f>
        <v>0</v>
      </c>
      <c r="L165" s="247"/>
      <c r="M165" s="251"/>
      <c r="N165" s="252"/>
      <c r="O165" s="252"/>
      <c r="P165" s="253">
        <f>SUM(P166:P184)</f>
        <v>0</v>
      </c>
      <c r="Q165" s="252"/>
      <c r="R165" s="253">
        <f>SUM(R166:R184)</f>
        <v>0</v>
      </c>
      <c r="S165" s="252"/>
      <c r="T165" s="254">
        <f>SUM(T166:T184)</f>
        <v>0</v>
      </c>
      <c r="AR165" s="248" t="s">
        <v>173</v>
      </c>
      <c r="AT165" s="255" t="s">
        <v>74</v>
      </c>
      <c r="AU165" s="255" t="s">
        <v>82</v>
      </c>
      <c r="AY165" s="248" t="s">
        <v>141</v>
      </c>
      <c r="BK165" s="256">
        <f>SUM(BK166:BK184)</f>
        <v>0</v>
      </c>
    </row>
    <row r="166" spans="1:65" s="190" customFormat="1" ht="24.2" customHeight="1">
      <c r="A166" s="187"/>
      <c r="B166" s="188"/>
      <c r="C166" s="259" t="s">
        <v>542</v>
      </c>
      <c r="D166" s="259" t="s">
        <v>143</v>
      </c>
      <c r="E166" s="260" t="s">
        <v>920</v>
      </c>
      <c r="F166" s="261" t="s">
        <v>921</v>
      </c>
      <c r="G166" s="262" t="s">
        <v>773</v>
      </c>
      <c r="H166" s="263">
        <v>1</v>
      </c>
      <c r="I166" s="85"/>
      <c r="J166" s="264">
        <f t="shared" ref="J166:J184" si="40">ROUND(I166*H166,2)</f>
        <v>0</v>
      </c>
      <c r="K166" s="261" t="s">
        <v>3</v>
      </c>
      <c r="L166" s="188"/>
      <c r="M166" s="265" t="s">
        <v>3</v>
      </c>
      <c r="N166" s="266" t="s">
        <v>46</v>
      </c>
      <c r="O166" s="267"/>
      <c r="P166" s="268">
        <f t="shared" ref="P166:P184" si="41">O166*H166</f>
        <v>0</v>
      </c>
      <c r="Q166" s="268">
        <v>0</v>
      </c>
      <c r="R166" s="268">
        <f t="shared" ref="R166:R184" si="42">Q166*H166</f>
        <v>0</v>
      </c>
      <c r="S166" s="268">
        <v>0</v>
      </c>
      <c r="T166" s="269">
        <f t="shared" ref="T166:T184" si="43">S166*H166</f>
        <v>0</v>
      </c>
      <c r="U166" s="187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/>
      <c r="AR166" s="270" t="s">
        <v>530</v>
      </c>
      <c r="AT166" s="270" t="s">
        <v>143</v>
      </c>
      <c r="AU166" s="270" t="s">
        <v>84</v>
      </c>
      <c r="AY166" s="180" t="s">
        <v>141</v>
      </c>
      <c r="BE166" s="271">
        <f t="shared" ref="BE166:BE184" si="44">IF(N166="základní",J166,0)</f>
        <v>0</v>
      </c>
      <c r="BF166" s="271">
        <f t="shared" ref="BF166:BF184" si="45">IF(N166="snížená",J166,0)</f>
        <v>0</v>
      </c>
      <c r="BG166" s="271">
        <f t="shared" ref="BG166:BG184" si="46">IF(N166="zákl. přenesená",J166,0)</f>
        <v>0</v>
      </c>
      <c r="BH166" s="271">
        <f t="shared" ref="BH166:BH184" si="47">IF(N166="sníž. přenesená",J166,0)</f>
        <v>0</v>
      </c>
      <c r="BI166" s="271">
        <f t="shared" ref="BI166:BI184" si="48">IF(N166="nulová",J166,0)</f>
        <v>0</v>
      </c>
      <c r="BJ166" s="180" t="s">
        <v>82</v>
      </c>
      <c r="BK166" s="271">
        <f t="shared" ref="BK166:BK184" si="49">ROUND(I166*H166,2)</f>
        <v>0</v>
      </c>
      <c r="BL166" s="180" t="s">
        <v>530</v>
      </c>
      <c r="BM166" s="270" t="s">
        <v>922</v>
      </c>
    </row>
    <row r="167" spans="1:65" s="190" customFormat="1" ht="16.5" customHeight="1">
      <c r="A167" s="187"/>
      <c r="B167" s="188"/>
      <c r="C167" s="259" t="s">
        <v>548</v>
      </c>
      <c r="D167" s="259" t="s">
        <v>143</v>
      </c>
      <c r="E167" s="260" t="s">
        <v>923</v>
      </c>
      <c r="F167" s="261" t="s">
        <v>924</v>
      </c>
      <c r="G167" s="262" t="s">
        <v>773</v>
      </c>
      <c r="H167" s="263">
        <v>1</v>
      </c>
      <c r="I167" s="85"/>
      <c r="J167" s="264">
        <f t="shared" si="40"/>
        <v>0</v>
      </c>
      <c r="K167" s="261" t="s">
        <v>3</v>
      </c>
      <c r="L167" s="188"/>
      <c r="M167" s="265" t="s">
        <v>3</v>
      </c>
      <c r="N167" s="266" t="s">
        <v>46</v>
      </c>
      <c r="O167" s="267"/>
      <c r="P167" s="268">
        <f t="shared" si="41"/>
        <v>0</v>
      </c>
      <c r="Q167" s="268">
        <v>0</v>
      </c>
      <c r="R167" s="268">
        <f t="shared" si="42"/>
        <v>0</v>
      </c>
      <c r="S167" s="268">
        <v>0</v>
      </c>
      <c r="T167" s="269">
        <f t="shared" si="43"/>
        <v>0</v>
      </c>
      <c r="U167" s="187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/>
      <c r="AR167" s="270" t="s">
        <v>530</v>
      </c>
      <c r="AT167" s="270" t="s">
        <v>143</v>
      </c>
      <c r="AU167" s="270" t="s">
        <v>84</v>
      </c>
      <c r="AY167" s="180" t="s">
        <v>141</v>
      </c>
      <c r="BE167" s="271">
        <f t="shared" si="44"/>
        <v>0</v>
      </c>
      <c r="BF167" s="271">
        <f t="shared" si="45"/>
        <v>0</v>
      </c>
      <c r="BG167" s="271">
        <f t="shared" si="46"/>
        <v>0</v>
      </c>
      <c r="BH167" s="271">
        <f t="shared" si="47"/>
        <v>0</v>
      </c>
      <c r="BI167" s="271">
        <f t="shared" si="48"/>
        <v>0</v>
      </c>
      <c r="BJ167" s="180" t="s">
        <v>82</v>
      </c>
      <c r="BK167" s="271">
        <f t="shared" si="49"/>
        <v>0</v>
      </c>
      <c r="BL167" s="180" t="s">
        <v>530</v>
      </c>
      <c r="BM167" s="270" t="s">
        <v>925</v>
      </c>
    </row>
    <row r="168" spans="1:65" s="190" customFormat="1" ht="16.5" customHeight="1">
      <c r="A168" s="187"/>
      <c r="B168" s="188"/>
      <c r="C168" s="259" t="s">
        <v>554</v>
      </c>
      <c r="D168" s="259" t="s">
        <v>143</v>
      </c>
      <c r="E168" s="260" t="s">
        <v>926</v>
      </c>
      <c r="F168" s="261" t="s">
        <v>927</v>
      </c>
      <c r="G168" s="262" t="s">
        <v>773</v>
      </c>
      <c r="H168" s="263">
        <v>1</v>
      </c>
      <c r="I168" s="85"/>
      <c r="J168" s="264">
        <f t="shared" si="40"/>
        <v>0</v>
      </c>
      <c r="K168" s="261" t="s">
        <v>3</v>
      </c>
      <c r="L168" s="188"/>
      <c r="M168" s="265" t="s">
        <v>3</v>
      </c>
      <c r="N168" s="266" t="s">
        <v>46</v>
      </c>
      <c r="O168" s="267"/>
      <c r="P168" s="268">
        <f t="shared" si="41"/>
        <v>0</v>
      </c>
      <c r="Q168" s="268">
        <v>0</v>
      </c>
      <c r="R168" s="268">
        <f t="shared" si="42"/>
        <v>0</v>
      </c>
      <c r="S168" s="268">
        <v>0</v>
      </c>
      <c r="T168" s="269">
        <f t="shared" si="43"/>
        <v>0</v>
      </c>
      <c r="U168" s="187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/>
      <c r="AR168" s="270" t="s">
        <v>530</v>
      </c>
      <c r="AT168" s="270" t="s">
        <v>143</v>
      </c>
      <c r="AU168" s="270" t="s">
        <v>84</v>
      </c>
      <c r="AY168" s="180" t="s">
        <v>141</v>
      </c>
      <c r="BE168" s="271">
        <f t="shared" si="44"/>
        <v>0</v>
      </c>
      <c r="BF168" s="271">
        <f t="shared" si="45"/>
        <v>0</v>
      </c>
      <c r="BG168" s="271">
        <f t="shared" si="46"/>
        <v>0</v>
      </c>
      <c r="BH168" s="271">
        <f t="shared" si="47"/>
        <v>0</v>
      </c>
      <c r="BI168" s="271">
        <f t="shared" si="48"/>
        <v>0</v>
      </c>
      <c r="BJ168" s="180" t="s">
        <v>82</v>
      </c>
      <c r="BK168" s="271">
        <f t="shared" si="49"/>
        <v>0</v>
      </c>
      <c r="BL168" s="180" t="s">
        <v>530</v>
      </c>
      <c r="BM168" s="270" t="s">
        <v>928</v>
      </c>
    </row>
    <row r="169" spans="1:65" s="190" customFormat="1" ht="16.5" customHeight="1">
      <c r="A169" s="187"/>
      <c r="B169" s="188"/>
      <c r="C169" s="259" t="s">
        <v>559</v>
      </c>
      <c r="D169" s="259" t="s">
        <v>143</v>
      </c>
      <c r="E169" s="260" t="s">
        <v>929</v>
      </c>
      <c r="F169" s="261" t="s">
        <v>930</v>
      </c>
      <c r="G169" s="262" t="s">
        <v>773</v>
      </c>
      <c r="H169" s="263">
        <v>1</v>
      </c>
      <c r="I169" s="85"/>
      <c r="J169" s="264">
        <f t="shared" si="40"/>
        <v>0</v>
      </c>
      <c r="K169" s="261" t="s">
        <v>3</v>
      </c>
      <c r="L169" s="188"/>
      <c r="M169" s="265" t="s">
        <v>3</v>
      </c>
      <c r="N169" s="266" t="s">
        <v>46</v>
      </c>
      <c r="O169" s="267"/>
      <c r="P169" s="268">
        <f t="shared" si="41"/>
        <v>0</v>
      </c>
      <c r="Q169" s="268">
        <v>0</v>
      </c>
      <c r="R169" s="268">
        <f t="shared" si="42"/>
        <v>0</v>
      </c>
      <c r="S169" s="268">
        <v>0</v>
      </c>
      <c r="T169" s="269">
        <f t="shared" si="43"/>
        <v>0</v>
      </c>
      <c r="U169" s="187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/>
      <c r="AR169" s="270" t="s">
        <v>530</v>
      </c>
      <c r="AT169" s="270" t="s">
        <v>143</v>
      </c>
      <c r="AU169" s="270" t="s">
        <v>84</v>
      </c>
      <c r="AY169" s="180" t="s">
        <v>141</v>
      </c>
      <c r="BE169" s="271">
        <f t="shared" si="44"/>
        <v>0</v>
      </c>
      <c r="BF169" s="271">
        <f t="shared" si="45"/>
        <v>0</v>
      </c>
      <c r="BG169" s="271">
        <f t="shared" si="46"/>
        <v>0</v>
      </c>
      <c r="BH169" s="271">
        <f t="shared" si="47"/>
        <v>0</v>
      </c>
      <c r="BI169" s="271">
        <f t="shared" si="48"/>
        <v>0</v>
      </c>
      <c r="BJ169" s="180" t="s">
        <v>82</v>
      </c>
      <c r="BK169" s="271">
        <f t="shared" si="49"/>
        <v>0</v>
      </c>
      <c r="BL169" s="180" t="s">
        <v>530</v>
      </c>
      <c r="BM169" s="270" t="s">
        <v>931</v>
      </c>
    </row>
    <row r="170" spans="1:65" s="190" customFormat="1" ht="16.5" customHeight="1">
      <c r="A170" s="187"/>
      <c r="B170" s="188"/>
      <c r="C170" s="259" t="s">
        <v>565</v>
      </c>
      <c r="D170" s="259" t="s">
        <v>143</v>
      </c>
      <c r="E170" s="260" t="s">
        <v>932</v>
      </c>
      <c r="F170" s="261" t="s">
        <v>933</v>
      </c>
      <c r="G170" s="262" t="s">
        <v>773</v>
      </c>
      <c r="H170" s="263">
        <v>3</v>
      </c>
      <c r="I170" s="85"/>
      <c r="J170" s="264">
        <f t="shared" si="40"/>
        <v>0</v>
      </c>
      <c r="K170" s="261" t="s">
        <v>3</v>
      </c>
      <c r="L170" s="188"/>
      <c r="M170" s="265" t="s">
        <v>3</v>
      </c>
      <c r="N170" s="266" t="s">
        <v>46</v>
      </c>
      <c r="O170" s="267"/>
      <c r="P170" s="268">
        <f t="shared" si="41"/>
        <v>0</v>
      </c>
      <c r="Q170" s="268">
        <v>0</v>
      </c>
      <c r="R170" s="268">
        <f t="shared" si="42"/>
        <v>0</v>
      </c>
      <c r="S170" s="268">
        <v>0</v>
      </c>
      <c r="T170" s="269">
        <f t="shared" si="43"/>
        <v>0</v>
      </c>
      <c r="U170" s="187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/>
      <c r="AR170" s="270" t="s">
        <v>530</v>
      </c>
      <c r="AT170" s="270" t="s">
        <v>143</v>
      </c>
      <c r="AU170" s="270" t="s">
        <v>84</v>
      </c>
      <c r="AY170" s="180" t="s">
        <v>141</v>
      </c>
      <c r="BE170" s="271">
        <f t="shared" si="44"/>
        <v>0</v>
      </c>
      <c r="BF170" s="271">
        <f t="shared" si="45"/>
        <v>0</v>
      </c>
      <c r="BG170" s="271">
        <f t="shared" si="46"/>
        <v>0</v>
      </c>
      <c r="BH170" s="271">
        <f t="shared" si="47"/>
        <v>0</v>
      </c>
      <c r="BI170" s="271">
        <f t="shared" si="48"/>
        <v>0</v>
      </c>
      <c r="BJ170" s="180" t="s">
        <v>82</v>
      </c>
      <c r="BK170" s="271">
        <f t="shared" si="49"/>
        <v>0</v>
      </c>
      <c r="BL170" s="180" t="s">
        <v>530</v>
      </c>
      <c r="BM170" s="270" t="s">
        <v>934</v>
      </c>
    </row>
    <row r="171" spans="1:65" s="190" customFormat="1" ht="16.5" customHeight="1">
      <c r="A171" s="187"/>
      <c r="B171" s="188"/>
      <c r="C171" s="259" t="s">
        <v>570</v>
      </c>
      <c r="D171" s="259" t="s">
        <v>143</v>
      </c>
      <c r="E171" s="260" t="s">
        <v>935</v>
      </c>
      <c r="F171" s="261" t="s">
        <v>936</v>
      </c>
      <c r="G171" s="262" t="s">
        <v>773</v>
      </c>
      <c r="H171" s="263">
        <v>6</v>
      </c>
      <c r="I171" s="85"/>
      <c r="J171" s="264">
        <f t="shared" si="40"/>
        <v>0</v>
      </c>
      <c r="K171" s="261" t="s">
        <v>3</v>
      </c>
      <c r="L171" s="188"/>
      <c r="M171" s="265" t="s">
        <v>3</v>
      </c>
      <c r="N171" s="266" t="s">
        <v>46</v>
      </c>
      <c r="O171" s="267"/>
      <c r="P171" s="268">
        <f t="shared" si="41"/>
        <v>0</v>
      </c>
      <c r="Q171" s="268">
        <v>0</v>
      </c>
      <c r="R171" s="268">
        <f t="shared" si="42"/>
        <v>0</v>
      </c>
      <c r="S171" s="268">
        <v>0</v>
      </c>
      <c r="T171" s="269">
        <f t="shared" si="43"/>
        <v>0</v>
      </c>
      <c r="U171" s="187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/>
      <c r="AR171" s="270" t="s">
        <v>530</v>
      </c>
      <c r="AT171" s="270" t="s">
        <v>143</v>
      </c>
      <c r="AU171" s="270" t="s">
        <v>84</v>
      </c>
      <c r="AY171" s="180" t="s">
        <v>141</v>
      </c>
      <c r="BE171" s="271">
        <f t="shared" si="44"/>
        <v>0</v>
      </c>
      <c r="BF171" s="271">
        <f t="shared" si="45"/>
        <v>0</v>
      </c>
      <c r="BG171" s="271">
        <f t="shared" si="46"/>
        <v>0</v>
      </c>
      <c r="BH171" s="271">
        <f t="shared" si="47"/>
        <v>0</v>
      </c>
      <c r="BI171" s="271">
        <f t="shared" si="48"/>
        <v>0</v>
      </c>
      <c r="BJ171" s="180" t="s">
        <v>82</v>
      </c>
      <c r="BK171" s="271">
        <f t="shared" si="49"/>
        <v>0</v>
      </c>
      <c r="BL171" s="180" t="s">
        <v>530</v>
      </c>
      <c r="BM171" s="270" t="s">
        <v>937</v>
      </c>
    </row>
    <row r="172" spans="1:65" s="190" customFormat="1" ht="16.5" customHeight="1">
      <c r="A172" s="187"/>
      <c r="B172" s="188"/>
      <c r="C172" s="259" t="s">
        <v>577</v>
      </c>
      <c r="D172" s="259" t="s">
        <v>143</v>
      </c>
      <c r="E172" s="260" t="s">
        <v>938</v>
      </c>
      <c r="F172" s="261" t="s">
        <v>939</v>
      </c>
      <c r="G172" s="262" t="s">
        <v>773</v>
      </c>
      <c r="H172" s="263">
        <v>4</v>
      </c>
      <c r="I172" s="85"/>
      <c r="J172" s="264">
        <f t="shared" si="40"/>
        <v>0</v>
      </c>
      <c r="K172" s="261" t="s">
        <v>3</v>
      </c>
      <c r="L172" s="188"/>
      <c r="M172" s="265" t="s">
        <v>3</v>
      </c>
      <c r="N172" s="266" t="s">
        <v>46</v>
      </c>
      <c r="O172" s="267"/>
      <c r="P172" s="268">
        <f t="shared" si="41"/>
        <v>0</v>
      </c>
      <c r="Q172" s="268">
        <v>0</v>
      </c>
      <c r="R172" s="268">
        <f t="shared" si="42"/>
        <v>0</v>
      </c>
      <c r="S172" s="268">
        <v>0</v>
      </c>
      <c r="T172" s="269">
        <f t="shared" si="43"/>
        <v>0</v>
      </c>
      <c r="U172" s="187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/>
      <c r="AR172" s="270" t="s">
        <v>530</v>
      </c>
      <c r="AT172" s="270" t="s">
        <v>143</v>
      </c>
      <c r="AU172" s="270" t="s">
        <v>84</v>
      </c>
      <c r="AY172" s="180" t="s">
        <v>141</v>
      </c>
      <c r="BE172" s="271">
        <f t="shared" si="44"/>
        <v>0</v>
      </c>
      <c r="BF172" s="271">
        <f t="shared" si="45"/>
        <v>0</v>
      </c>
      <c r="BG172" s="271">
        <f t="shared" si="46"/>
        <v>0</v>
      </c>
      <c r="BH172" s="271">
        <f t="shared" si="47"/>
        <v>0</v>
      </c>
      <c r="BI172" s="271">
        <f t="shared" si="48"/>
        <v>0</v>
      </c>
      <c r="BJ172" s="180" t="s">
        <v>82</v>
      </c>
      <c r="BK172" s="271">
        <f t="shared" si="49"/>
        <v>0</v>
      </c>
      <c r="BL172" s="180" t="s">
        <v>530</v>
      </c>
      <c r="BM172" s="270" t="s">
        <v>940</v>
      </c>
    </row>
    <row r="173" spans="1:65" s="190" customFormat="1" ht="16.5" customHeight="1">
      <c r="A173" s="187"/>
      <c r="B173" s="188"/>
      <c r="C173" s="259" t="s">
        <v>586</v>
      </c>
      <c r="D173" s="259" t="s">
        <v>143</v>
      </c>
      <c r="E173" s="260" t="s">
        <v>941</v>
      </c>
      <c r="F173" s="261" t="s">
        <v>942</v>
      </c>
      <c r="G173" s="262" t="s">
        <v>773</v>
      </c>
      <c r="H173" s="263">
        <v>1</v>
      </c>
      <c r="I173" s="85"/>
      <c r="J173" s="264">
        <f t="shared" si="40"/>
        <v>0</v>
      </c>
      <c r="K173" s="261" t="s">
        <v>3</v>
      </c>
      <c r="L173" s="188"/>
      <c r="M173" s="265" t="s">
        <v>3</v>
      </c>
      <c r="N173" s="266" t="s">
        <v>46</v>
      </c>
      <c r="O173" s="267"/>
      <c r="P173" s="268">
        <f t="shared" si="41"/>
        <v>0</v>
      </c>
      <c r="Q173" s="268">
        <v>0</v>
      </c>
      <c r="R173" s="268">
        <f t="shared" si="42"/>
        <v>0</v>
      </c>
      <c r="S173" s="268">
        <v>0</v>
      </c>
      <c r="T173" s="269">
        <f t="shared" si="43"/>
        <v>0</v>
      </c>
      <c r="U173" s="187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/>
      <c r="AR173" s="270" t="s">
        <v>530</v>
      </c>
      <c r="AT173" s="270" t="s">
        <v>143</v>
      </c>
      <c r="AU173" s="270" t="s">
        <v>84</v>
      </c>
      <c r="AY173" s="180" t="s">
        <v>141</v>
      </c>
      <c r="BE173" s="271">
        <f t="shared" si="44"/>
        <v>0</v>
      </c>
      <c r="BF173" s="271">
        <f t="shared" si="45"/>
        <v>0</v>
      </c>
      <c r="BG173" s="271">
        <f t="shared" si="46"/>
        <v>0</v>
      </c>
      <c r="BH173" s="271">
        <f t="shared" si="47"/>
        <v>0</v>
      </c>
      <c r="BI173" s="271">
        <f t="shared" si="48"/>
        <v>0</v>
      </c>
      <c r="BJ173" s="180" t="s">
        <v>82</v>
      </c>
      <c r="BK173" s="271">
        <f t="shared" si="49"/>
        <v>0</v>
      </c>
      <c r="BL173" s="180" t="s">
        <v>530</v>
      </c>
      <c r="BM173" s="270" t="s">
        <v>943</v>
      </c>
    </row>
    <row r="174" spans="1:65" s="190" customFormat="1" ht="16.5" customHeight="1">
      <c r="A174" s="187"/>
      <c r="B174" s="188"/>
      <c r="C174" s="259" t="s">
        <v>591</v>
      </c>
      <c r="D174" s="259" t="s">
        <v>143</v>
      </c>
      <c r="E174" s="260" t="s">
        <v>944</v>
      </c>
      <c r="F174" s="261" t="s">
        <v>945</v>
      </c>
      <c r="G174" s="262" t="s">
        <v>773</v>
      </c>
      <c r="H174" s="263">
        <v>2</v>
      </c>
      <c r="I174" s="85"/>
      <c r="J174" s="264">
        <f t="shared" si="40"/>
        <v>0</v>
      </c>
      <c r="K174" s="261" t="s">
        <v>3</v>
      </c>
      <c r="L174" s="188"/>
      <c r="M174" s="265" t="s">
        <v>3</v>
      </c>
      <c r="N174" s="266" t="s">
        <v>46</v>
      </c>
      <c r="O174" s="267"/>
      <c r="P174" s="268">
        <f t="shared" si="41"/>
        <v>0</v>
      </c>
      <c r="Q174" s="268">
        <v>0</v>
      </c>
      <c r="R174" s="268">
        <f t="shared" si="42"/>
        <v>0</v>
      </c>
      <c r="S174" s="268">
        <v>0</v>
      </c>
      <c r="T174" s="269">
        <f t="shared" si="43"/>
        <v>0</v>
      </c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/>
      <c r="AR174" s="270" t="s">
        <v>530</v>
      </c>
      <c r="AT174" s="270" t="s">
        <v>143</v>
      </c>
      <c r="AU174" s="270" t="s">
        <v>84</v>
      </c>
      <c r="AY174" s="180" t="s">
        <v>141</v>
      </c>
      <c r="BE174" s="271">
        <f t="shared" si="44"/>
        <v>0</v>
      </c>
      <c r="BF174" s="271">
        <f t="shared" si="45"/>
        <v>0</v>
      </c>
      <c r="BG174" s="271">
        <f t="shared" si="46"/>
        <v>0</v>
      </c>
      <c r="BH174" s="271">
        <f t="shared" si="47"/>
        <v>0</v>
      </c>
      <c r="BI174" s="271">
        <f t="shared" si="48"/>
        <v>0</v>
      </c>
      <c r="BJ174" s="180" t="s">
        <v>82</v>
      </c>
      <c r="BK174" s="271">
        <f t="shared" si="49"/>
        <v>0</v>
      </c>
      <c r="BL174" s="180" t="s">
        <v>530</v>
      </c>
      <c r="BM174" s="270" t="s">
        <v>946</v>
      </c>
    </row>
    <row r="175" spans="1:65" s="190" customFormat="1" ht="16.5" customHeight="1">
      <c r="A175" s="187"/>
      <c r="B175" s="188"/>
      <c r="C175" s="259" t="s">
        <v>596</v>
      </c>
      <c r="D175" s="259" t="s">
        <v>143</v>
      </c>
      <c r="E175" s="260" t="s">
        <v>947</v>
      </c>
      <c r="F175" s="261" t="s">
        <v>948</v>
      </c>
      <c r="G175" s="262" t="s">
        <v>773</v>
      </c>
      <c r="H175" s="263">
        <v>1</v>
      </c>
      <c r="I175" s="85"/>
      <c r="J175" s="264">
        <f t="shared" si="40"/>
        <v>0</v>
      </c>
      <c r="K175" s="261" t="s">
        <v>3</v>
      </c>
      <c r="L175" s="188"/>
      <c r="M175" s="265" t="s">
        <v>3</v>
      </c>
      <c r="N175" s="266" t="s">
        <v>46</v>
      </c>
      <c r="O175" s="267"/>
      <c r="P175" s="268">
        <f t="shared" si="41"/>
        <v>0</v>
      </c>
      <c r="Q175" s="268">
        <v>0</v>
      </c>
      <c r="R175" s="268">
        <f t="shared" si="42"/>
        <v>0</v>
      </c>
      <c r="S175" s="268">
        <v>0</v>
      </c>
      <c r="T175" s="269">
        <f t="shared" si="43"/>
        <v>0</v>
      </c>
      <c r="U175" s="187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/>
      <c r="AR175" s="270" t="s">
        <v>530</v>
      </c>
      <c r="AT175" s="270" t="s">
        <v>143</v>
      </c>
      <c r="AU175" s="270" t="s">
        <v>84</v>
      </c>
      <c r="AY175" s="180" t="s">
        <v>141</v>
      </c>
      <c r="BE175" s="271">
        <f t="shared" si="44"/>
        <v>0</v>
      </c>
      <c r="BF175" s="271">
        <f t="shared" si="45"/>
        <v>0</v>
      </c>
      <c r="BG175" s="271">
        <f t="shared" si="46"/>
        <v>0</v>
      </c>
      <c r="BH175" s="271">
        <f t="shared" si="47"/>
        <v>0</v>
      </c>
      <c r="BI175" s="271">
        <f t="shared" si="48"/>
        <v>0</v>
      </c>
      <c r="BJ175" s="180" t="s">
        <v>82</v>
      </c>
      <c r="BK175" s="271">
        <f t="shared" si="49"/>
        <v>0</v>
      </c>
      <c r="BL175" s="180" t="s">
        <v>530</v>
      </c>
      <c r="BM175" s="270" t="s">
        <v>949</v>
      </c>
    </row>
    <row r="176" spans="1:65" s="190" customFormat="1" ht="16.5" customHeight="1">
      <c r="A176" s="187"/>
      <c r="B176" s="188"/>
      <c r="C176" s="259" t="s">
        <v>601</v>
      </c>
      <c r="D176" s="259" t="s">
        <v>143</v>
      </c>
      <c r="E176" s="260" t="s">
        <v>950</v>
      </c>
      <c r="F176" s="261" t="s">
        <v>951</v>
      </c>
      <c r="G176" s="262" t="s">
        <v>773</v>
      </c>
      <c r="H176" s="263">
        <v>27</v>
      </c>
      <c r="I176" s="85"/>
      <c r="J176" s="264">
        <f t="shared" si="40"/>
        <v>0</v>
      </c>
      <c r="K176" s="261" t="s">
        <v>3</v>
      </c>
      <c r="L176" s="188"/>
      <c r="M176" s="265" t="s">
        <v>3</v>
      </c>
      <c r="N176" s="266" t="s">
        <v>46</v>
      </c>
      <c r="O176" s="267"/>
      <c r="P176" s="268">
        <f t="shared" si="41"/>
        <v>0</v>
      </c>
      <c r="Q176" s="268">
        <v>0</v>
      </c>
      <c r="R176" s="268">
        <f t="shared" si="42"/>
        <v>0</v>
      </c>
      <c r="S176" s="268">
        <v>0</v>
      </c>
      <c r="T176" s="269">
        <f t="shared" si="43"/>
        <v>0</v>
      </c>
      <c r="U176" s="187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/>
      <c r="AR176" s="270" t="s">
        <v>530</v>
      </c>
      <c r="AT176" s="270" t="s">
        <v>143</v>
      </c>
      <c r="AU176" s="270" t="s">
        <v>84</v>
      </c>
      <c r="AY176" s="180" t="s">
        <v>141</v>
      </c>
      <c r="BE176" s="271">
        <f t="shared" si="44"/>
        <v>0</v>
      </c>
      <c r="BF176" s="271">
        <f t="shared" si="45"/>
        <v>0</v>
      </c>
      <c r="BG176" s="271">
        <f t="shared" si="46"/>
        <v>0</v>
      </c>
      <c r="BH176" s="271">
        <f t="shared" si="47"/>
        <v>0</v>
      </c>
      <c r="BI176" s="271">
        <f t="shared" si="48"/>
        <v>0</v>
      </c>
      <c r="BJ176" s="180" t="s">
        <v>82</v>
      </c>
      <c r="BK176" s="271">
        <f t="shared" si="49"/>
        <v>0</v>
      </c>
      <c r="BL176" s="180" t="s">
        <v>530</v>
      </c>
      <c r="BM176" s="270" t="s">
        <v>952</v>
      </c>
    </row>
    <row r="177" spans="1:65" s="190" customFormat="1" ht="16.5" customHeight="1">
      <c r="A177" s="187"/>
      <c r="B177" s="188"/>
      <c r="C177" s="259" t="s">
        <v>604</v>
      </c>
      <c r="D177" s="259" t="s">
        <v>143</v>
      </c>
      <c r="E177" s="260" t="s">
        <v>953</v>
      </c>
      <c r="F177" s="261" t="s">
        <v>901</v>
      </c>
      <c r="G177" s="262" t="s">
        <v>773</v>
      </c>
      <c r="H177" s="263">
        <v>3</v>
      </c>
      <c r="I177" s="85"/>
      <c r="J177" s="264">
        <f t="shared" si="40"/>
        <v>0</v>
      </c>
      <c r="K177" s="261" t="s">
        <v>3</v>
      </c>
      <c r="L177" s="188"/>
      <c r="M177" s="265" t="s">
        <v>3</v>
      </c>
      <c r="N177" s="266" t="s">
        <v>46</v>
      </c>
      <c r="O177" s="267"/>
      <c r="P177" s="268">
        <f t="shared" si="41"/>
        <v>0</v>
      </c>
      <c r="Q177" s="268">
        <v>0</v>
      </c>
      <c r="R177" s="268">
        <f t="shared" si="42"/>
        <v>0</v>
      </c>
      <c r="S177" s="268">
        <v>0</v>
      </c>
      <c r="T177" s="269">
        <f t="shared" si="43"/>
        <v>0</v>
      </c>
      <c r="U177" s="187"/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/>
      <c r="AR177" s="270" t="s">
        <v>530</v>
      </c>
      <c r="AT177" s="270" t="s">
        <v>143</v>
      </c>
      <c r="AU177" s="270" t="s">
        <v>84</v>
      </c>
      <c r="AY177" s="180" t="s">
        <v>141</v>
      </c>
      <c r="BE177" s="271">
        <f t="shared" si="44"/>
        <v>0</v>
      </c>
      <c r="BF177" s="271">
        <f t="shared" si="45"/>
        <v>0</v>
      </c>
      <c r="BG177" s="271">
        <f t="shared" si="46"/>
        <v>0</v>
      </c>
      <c r="BH177" s="271">
        <f t="shared" si="47"/>
        <v>0</v>
      </c>
      <c r="BI177" s="271">
        <f t="shared" si="48"/>
        <v>0</v>
      </c>
      <c r="BJ177" s="180" t="s">
        <v>82</v>
      </c>
      <c r="BK177" s="271">
        <f t="shared" si="49"/>
        <v>0</v>
      </c>
      <c r="BL177" s="180" t="s">
        <v>530</v>
      </c>
      <c r="BM177" s="270" t="s">
        <v>954</v>
      </c>
    </row>
    <row r="178" spans="1:65" s="190" customFormat="1" ht="16.5" customHeight="1">
      <c r="A178" s="187"/>
      <c r="B178" s="188"/>
      <c r="C178" s="259" t="s">
        <v>610</v>
      </c>
      <c r="D178" s="259" t="s">
        <v>143</v>
      </c>
      <c r="E178" s="260" t="s">
        <v>955</v>
      </c>
      <c r="F178" s="261" t="s">
        <v>903</v>
      </c>
      <c r="G178" s="262" t="s">
        <v>773</v>
      </c>
      <c r="H178" s="263">
        <v>70</v>
      </c>
      <c r="I178" s="85"/>
      <c r="J178" s="264">
        <f t="shared" si="40"/>
        <v>0</v>
      </c>
      <c r="K178" s="261" t="s">
        <v>3</v>
      </c>
      <c r="L178" s="188"/>
      <c r="M178" s="265" t="s">
        <v>3</v>
      </c>
      <c r="N178" s="266" t="s">
        <v>46</v>
      </c>
      <c r="O178" s="267"/>
      <c r="P178" s="268">
        <f t="shared" si="41"/>
        <v>0</v>
      </c>
      <c r="Q178" s="268">
        <v>0</v>
      </c>
      <c r="R178" s="268">
        <f t="shared" si="42"/>
        <v>0</v>
      </c>
      <c r="S178" s="268">
        <v>0</v>
      </c>
      <c r="T178" s="269">
        <f t="shared" si="43"/>
        <v>0</v>
      </c>
      <c r="U178" s="187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/>
      <c r="AR178" s="270" t="s">
        <v>530</v>
      </c>
      <c r="AT178" s="270" t="s">
        <v>143</v>
      </c>
      <c r="AU178" s="270" t="s">
        <v>84</v>
      </c>
      <c r="AY178" s="180" t="s">
        <v>141</v>
      </c>
      <c r="BE178" s="271">
        <f t="shared" si="44"/>
        <v>0</v>
      </c>
      <c r="BF178" s="271">
        <f t="shared" si="45"/>
        <v>0</v>
      </c>
      <c r="BG178" s="271">
        <f t="shared" si="46"/>
        <v>0</v>
      </c>
      <c r="BH178" s="271">
        <f t="shared" si="47"/>
        <v>0</v>
      </c>
      <c r="BI178" s="271">
        <f t="shared" si="48"/>
        <v>0</v>
      </c>
      <c r="BJ178" s="180" t="s">
        <v>82</v>
      </c>
      <c r="BK178" s="271">
        <f t="shared" si="49"/>
        <v>0</v>
      </c>
      <c r="BL178" s="180" t="s">
        <v>530</v>
      </c>
      <c r="BM178" s="270" t="s">
        <v>956</v>
      </c>
    </row>
    <row r="179" spans="1:65" s="190" customFormat="1" ht="16.5" customHeight="1">
      <c r="A179" s="187"/>
      <c r="B179" s="188"/>
      <c r="C179" s="259" t="s">
        <v>615</v>
      </c>
      <c r="D179" s="259" t="s">
        <v>143</v>
      </c>
      <c r="E179" s="260" t="s">
        <v>957</v>
      </c>
      <c r="F179" s="261" t="s">
        <v>882</v>
      </c>
      <c r="G179" s="262" t="s">
        <v>3</v>
      </c>
      <c r="H179" s="263">
        <v>0</v>
      </c>
      <c r="I179" s="85"/>
      <c r="J179" s="264">
        <f t="shared" si="40"/>
        <v>0</v>
      </c>
      <c r="K179" s="261" t="s">
        <v>3</v>
      </c>
      <c r="L179" s="188"/>
      <c r="M179" s="265" t="s">
        <v>3</v>
      </c>
      <c r="N179" s="266" t="s">
        <v>46</v>
      </c>
      <c r="O179" s="267"/>
      <c r="P179" s="268">
        <f t="shared" si="41"/>
        <v>0</v>
      </c>
      <c r="Q179" s="268">
        <v>0</v>
      </c>
      <c r="R179" s="268">
        <f t="shared" si="42"/>
        <v>0</v>
      </c>
      <c r="S179" s="268">
        <v>0</v>
      </c>
      <c r="T179" s="269">
        <f t="shared" si="43"/>
        <v>0</v>
      </c>
      <c r="U179" s="187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/>
      <c r="AR179" s="270" t="s">
        <v>530</v>
      </c>
      <c r="AT179" s="270" t="s">
        <v>143</v>
      </c>
      <c r="AU179" s="270" t="s">
        <v>84</v>
      </c>
      <c r="AY179" s="180" t="s">
        <v>141</v>
      </c>
      <c r="BE179" s="271">
        <f t="shared" si="44"/>
        <v>0</v>
      </c>
      <c r="BF179" s="271">
        <f t="shared" si="45"/>
        <v>0</v>
      </c>
      <c r="BG179" s="271">
        <f t="shared" si="46"/>
        <v>0</v>
      </c>
      <c r="BH179" s="271">
        <f t="shared" si="47"/>
        <v>0</v>
      </c>
      <c r="BI179" s="271">
        <f t="shared" si="48"/>
        <v>0</v>
      </c>
      <c r="BJ179" s="180" t="s">
        <v>82</v>
      </c>
      <c r="BK179" s="271">
        <f t="shared" si="49"/>
        <v>0</v>
      </c>
      <c r="BL179" s="180" t="s">
        <v>530</v>
      </c>
      <c r="BM179" s="270" t="s">
        <v>958</v>
      </c>
    </row>
    <row r="180" spans="1:65" s="190" customFormat="1" ht="16.5" customHeight="1">
      <c r="A180" s="187"/>
      <c r="B180" s="188"/>
      <c r="C180" s="259" t="s">
        <v>620</v>
      </c>
      <c r="D180" s="259" t="s">
        <v>143</v>
      </c>
      <c r="E180" s="260" t="s">
        <v>959</v>
      </c>
      <c r="F180" s="261" t="s">
        <v>788</v>
      </c>
      <c r="G180" s="262" t="s">
        <v>789</v>
      </c>
      <c r="H180" s="91"/>
      <c r="I180" s="85"/>
      <c r="J180" s="264">
        <f t="shared" si="40"/>
        <v>0</v>
      </c>
      <c r="K180" s="261" t="s">
        <v>3</v>
      </c>
      <c r="L180" s="188"/>
      <c r="M180" s="265" t="s">
        <v>3</v>
      </c>
      <c r="N180" s="266" t="s">
        <v>46</v>
      </c>
      <c r="O180" s="267"/>
      <c r="P180" s="268">
        <f t="shared" si="41"/>
        <v>0</v>
      </c>
      <c r="Q180" s="268">
        <v>0</v>
      </c>
      <c r="R180" s="268">
        <f t="shared" si="42"/>
        <v>0</v>
      </c>
      <c r="S180" s="268">
        <v>0</v>
      </c>
      <c r="T180" s="269">
        <f t="shared" si="43"/>
        <v>0</v>
      </c>
      <c r="U180" s="187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/>
      <c r="AR180" s="270" t="s">
        <v>530</v>
      </c>
      <c r="AT180" s="270" t="s">
        <v>143</v>
      </c>
      <c r="AU180" s="270" t="s">
        <v>84</v>
      </c>
      <c r="AY180" s="180" t="s">
        <v>141</v>
      </c>
      <c r="BE180" s="271">
        <f t="shared" si="44"/>
        <v>0</v>
      </c>
      <c r="BF180" s="271">
        <f t="shared" si="45"/>
        <v>0</v>
      </c>
      <c r="BG180" s="271">
        <f t="shared" si="46"/>
        <v>0</v>
      </c>
      <c r="BH180" s="271">
        <f t="shared" si="47"/>
        <v>0</v>
      </c>
      <c r="BI180" s="271">
        <f t="shared" si="48"/>
        <v>0</v>
      </c>
      <c r="BJ180" s="180" t="s">
        <v>82</v>
      </c>
      <c r="BK180" s="271">
        <f t="shared" si="49"/>
        <v>0</v>
      </c>
      <c r="BL180" s="180" t="s">
        <v>530</v>
      </c>
      <c r="BM180" s="270" t="s">
        <v>960</v>
      </c>
    </row>
    <row r="181" spans="1:65" s="190" customFormat="1" ht="16.5" customHeight="1">
      <c r="A181" s="187"/>
      <c r="B181" s="188"/>
      <c r="C181" s="259" t="s">
        <v>625</v>
      </c>
      <c r="D181" s="259" t="s">
        <v>143</v>
      </c>
      <c r="E181" s="260" t="s">
        <v>961</v>
      </c>
      <c r="F181" s="261" t="s">
        <v>962</v>
      </c>
      <c r="G181" s="262" t="s">
        <v>789</v>
      </c>
      <c r="H181" s="91"/>
      <c r="I181" s="85"/>
      <c r="J181" s="264">
        <f t="shared" si="40"/>
        <v>0</v>
      </c>
      <c r="K181" s="261" t="s">
        <v>3</v>
      </c>
      <c r="L181" s="188"/>
      <c r="M181" s="265" t="s">
        <v>3</v>
      </c>
      <c r="N181" s="266" t="s">
        <v>46</v>
      </c>
      <c r="O181" s="267"/>
      <c r="P181" s="268">
        <f t="shared" si="41"/>
        <v>0</v>
      </c>
      <c r="Q181" s="268">
        <v>0</v>
      </c>
      <c r="R181" s="268">
        <f t="shared" si="42"/>
        <v>0</v>
      </c>
      <c r="S181" s="268">
        <v>0</v>
      </c>
      <c r="T181" s="269">
        <f t="shared" si="43"/>
        <v>0</v>
      </c>
      <c r="U181" s="187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/>
      <c r="AR181" s="270" t="s">
        <v>530</v>
      </c>
      <c r="AT181" s="270" t="s">
        <v>143</v>
      </c>
      <c r="AU181" s="270" t="s">
        <v>84</v>
      </c>
      <c r="AY181" s="180" t="s">
        <v>141</v>
      </c>
      <c r="BE181" s="271">
        <f t="shared" si="44"/>
        <v>0</v>
      </c>
      <c r="BF181" s="271">
        <f t="shared" si="45"/>
        <v>0</v>
      </c>
      <c r="BG181" s="271">
        <f t="shared" si="46"/>
        <v>0</v>
      </c>
      <c r="BH181" s="271">
        <f t="shared" si="47"/>
        <v>0</v>
      </c>
      <c r="BI181" s="271">
        <f t="shared" si="48"/>
        <v>0</v>
      </c>
      <c r="BJ181" s="180" t="s">
        <v>82</v>
      </c>
      <c r="BK181" s="271">
        <f t="shared" si="49"/>
        <v>0</v>
      </c>
      <c r="BL181" s="180" t="s">
        <v>530</v>
      </c>
      <c r="BM181" s="270" t="s">
        <v>963</v>
      </c>
    </row>
    <row r="182" spans="1:65" s="190" customFormat="1" ht="16.5" customHeight="1">
      <c r="A182" s="187"/>
      <c r="B182" s="188"/>
      <c r="C182" s="259" t="s">
        <v>630</v>
      </c>
      <c r="D182" s="259" t="s">
        <v>143</v>
      </c>
      <c r="E182" s="260" t="s">
        <v>964</v>
      </c>
      <c r="F182" s="261" t="s">
        <v>912</v>
      </c>
      <c r="G182" s="262" t="s">
        <v>789</v>
      </c>
      <c r="H182" s="91"/>
      <c r="I182" s="85"/>
      <c r="J182" s="264">
        <f t="shared" si="40"/>
        <v>0</v>
      </c>
      <c r="K182" s="261" t="s">
        <v>3</v>
      </c>
      <c r="L182" s="188"/>
      <c r="M182" s="265" t="s">
        <v>3</v>
      </c>
      <c r="N182" s="266" t="s">
        <v>46</v>
      </c>
      <c r="O182" s="267"/>
      <c r="P182" s="268">
        <f t="shared" si="41"/>
        <v>0</v>
      </c>
      <c r="Q182" s="268">
        <v>0</v>
      </c>
      <c r="R182" s="268">
        <f t="shared" si="42"/>
        <v>0</v>
      </c>
      <c r="S182" s="268">
        <v>0</v>
      </c>
      <c r="T182" s="269">
        <f t="shared" si="43"/>
        <v>0</v>
      </c>
      <c r="U182" s="187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/>
      <c r="AR182" s="270" t="s">
        <v>530</v>
      </c>
      <c r="AT182" s="270" t="s">
        <v>143</v>
      </c>
      <c r="AU182" s="270" t="s">
        <v>84</v>
      </c>
      <c r="AY182" s="180" t="s">
        <v>141</v>
      </c>
      <c r="BE182" s="271">
        <f t="shared" si="44"/>
        <v>0</v>
      </c>
      <c r="BF182" s="271">
        <f t="shared" si="45"/>
        <v>0</v>
      </c>
      <c r="BG182" s="271">
        <f t="shared" si="46"/>
        <v>0</v>
      </c>
      <c r="BH182" s="271">
        <f t="shared" si="47"/>
        <v>0</v>
      </c>
      <c r="BI182" s="271">
        <f t="shared" si="48"/>
        <v>0</v>
      </c>
      <c r="BJ182" s="180" t="s">
        <v>82</v>
      </c>
      <c r="BK182" s="271">
        <f t="shared" si="49"/>
        <v>0</v>
      </c>
      <c r="BL182" s="180" t="s">
        <v>530</v>
      </c>
      <c r="BM182" s="270" t="s">
        <v>965</v>
      </c>
    </row>
    <row r="183" spans="1:65" s="190" customFormat="1" ht="16.5" customHeight="1">
      <c r="A183" s="187"/>
      <c r="B183" s="188"/>
      <c r="C183" s="259" t="s">
        <v>633</v>
      </c>
      <c r="D183" s="259" t="s">
        <v>143</v>
      </c>
      <c r="E183" s="260" t="s">
        <v>966</v>
      </c>
      <c r="F183" s="261" t="s">
        <v>916</v>
      </c>
      <c r="G183" s="262" t="s">
        <v>773</v>
      </c>
      <c r="H183" s="263">
        <v>1</v>
      </c>
      <c r="I183" s="85"/>
      <c r="J183" s="264">
        <f t="shared" si="40"/>
        <v>0</v>
      </c>
      <c r="K183" s="261" t="s">
        <v>3</v>
      </c>
      <c r="L183" s="188"/>
      <c r="M183" s="265" t="s">
        <v>3</v>
      </c>
      <c r="N183" s="266" t="s">
        <v>46</v>
      </c>
      <c r="O183" s="267"/>
      <c r="P183" s="268">
        <f t="shared" si="41"/>
        <v>0</v>
      </c>
      <c r="Q183" s="268">
        <v>0</v>
      </c>
      <c r="R183" s="268">
        <f t="shared" si="42"/>
        <v>0</v>
      </c>
      <c r="S183" s="268">
        <v>0</v>
      </c>
      <c r="T183" s="269">
        <f t="shared" si="43"/>
        <v>0</v>
      </c>
      <c r="U183" s="187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/>
      <c r="AR183" s="270" t="s">
        <v>530</v>
      </c>
      <c r="AT183" s="270" t="s">
        <v>143</v>
      </c>
      <c r="AU183" s="270" t="s">
        <v>84</v>
      </c>
      <c r="AY183" s="180" t="s">
        <v>141</v>
      </c>
      <c r="BE183" s="271">
        <f t="shared" si="44"/>
        <v>0</v>
      </c>
      <c r="BF183" s="271">
        <f t="shared" si="45"/>
        <v>0</v>
      </c>
      <c r="BG183" s="271">
        <f t="shared" si="46"/>
        <v>0</v>
      </c>
      <c r="BH183" s="271">
        <f t="shared" si="47"/>
        <v>0</v>
      </c>
      <c r="BI183" s="271">
        <f t="shared" si="48"/>
        <v>0</v>
      </c>
      <c r="BJ183" s="180" t="s">
        <v>82</v>
      </c>
      <c r="BK183" s="271">
        <f t="shared" si="49"/>
        <v>0</v>
      </c>
      <c r="BL183" s="180" t="s">
        <v>530</v>
      </c>
      <c r="BM183" s="270" t="s">
        <v>967</v>
      </c>
    </row>
    <row r="184" spans="1:65" s="190" customFormat="1" ht="16.5" customHeight="1">
      <c r="A184" s="187"/>
      <c r="B184" s="188"/>
      <c r="C184" s="259" t="s">
        <v>640</v>
      </c>
      <c r="D184" s="259" t="s">
        <v>143</v>
      </c>
      <c r="E184" s="260" t="s">
        <v>968</v>
      </c>
      <c r="F184" s="261" t="s">
        <v>969</v>
      </c>
      <c r="G184" s="262" t="s">
        <v>773</v>
      </c>
      <c r="H184" s="263">
        <v>1</v>
      </c>
      <c r="I184" s="85"/>
      <c r="J184" s="264">
        <f t="shared" si="40"/>
        <v>0</v>
      </c>
      <c r="K184" s="261" t="s">
        <v>3</v>
      </c>
      <c r="L184" s="188"/>
      <c r="M184" s="265" t="s">
        <v>3</v>
      </c>
      <c r="N184" s="266" t="s">
        <v>46</v>
      </c>
      <c r="O184" s="267"/>
      <c r="P184" s="268">
        <f t="shared" si="41"/>
        <v>0</v>
      </c>
      <c r="Q184" s="268">
        <v>0</v>
      </c>
      <c r="R184" s="268">
        <f t="shared" si="42"/>
        <v>0</v>
      </c>
      <c r="S184" s="268">
        <v>0</v>
      </c>
      <c r="T184" s="269">
        <f t="shared" si="43"/>
        <v>0</v>
      </c>
      <c r="U184" s="187"/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/>
      <c r="AR184" s="270" t="s">
        <v>530</v>
      </c>
      <c r="AT184" s="270" t="s">
        <v>143</v>
      </c>
      <c r="AU184" s="270" t="s">
        <v>84</v>
      </c>
      <c r="AY184" s="180" t="s">
        <v>141</v>
      </c>
      <c r="BE184" s="271">
        <f t="shared" si="44"/>
        <v>0</v>
      </c>
      <c r="BF184" s="271">
        <f t="shared" si="45"/>
        <v>0</v>
      </c>
      <c r="BG184" s="271">
        <f t="shared" si="46"/>
        <v>0</v>
      </c>
      <c r="BH184" s="271">
        <f t="shared" si="47"/>
        <v>0</v>
      </c>
      <c r="BI184" s="271">
        <f t="shared" si="48"/>
        <v>0</v>
      </c>
      <c r="BJ184" s="180" t="s">
        <v>82</v>
      </c>
      <c r="BK184" s="271">
        <f t="shared" si="49"/>
        <v>0</v>
      </c>
      <c r="BL184" s="180" t="s">
        <v>530</v>
      </c>
      <c r="BM184" s="270" t="s">
        <v>970</v>
      </c>
    </row>
    <row r="185" spans="1:65" s="246" customFormat="1" ht="22.9" customHeight="1">
      <c r="B185" s="247"/>
      <c r="D185" s="248" t="s">
        <v>74</v>
      </c>
      <c r="E185" s="257" t="s">
        <v>971</v>
      </c>
      <c r="F185" s="257" t="s">
        <v>972</v>
      </c>
      <c r="I185" s="84"/>
      <c r="J185" s="258">
        <f>BK185</f>
        <v>0</v>
      </c>
      <c r="L185" s="247"/>
      <c r="M185" s="251"/>
      <c r="N185" s="252"/>
      <c r="O185" s="252"/>
      <c r="P185" s="253">
        <f>P186+P193+P201+P206</f>
        <v>0</v>
      </c>
      <c r="Q185" s="252"/>
      <c r="R185" s="253">
        <f>R186+R193+R201+R206</f>
        <v>0</v>
      </c>
      <c r="S185" s="252"/>
      <c r="T185" s="254">
        <f>T186+T193+T201+T206</f>
        <v>0</v>
      </c>
      <c r="AR185" s="248" t="s">
        <v>173</v>
      </c>
      <c r="AT185" s="255" t="s">
        <v>74</v>
      </c>
      <c r="AU185" s="255" t="s">
        <v>82</v>
      </c>
      <c r="AY185" s="248" t="s">
        <v>141</v>
      </c>
      <c r="BK185" s="256">
        <f>BK186+BK193+BK201+BK206</f>
        <v>0</v>
      </c>
    </row>
    <row r="186" spans="1:65" s="246" customFormat="1" ht="20.85" customHeight="1">
      <c r="B186" s="247"/>
      <c r="D186" s="248" t="s">
        <v>74</v>
      </c>
      <c r="E186" s="257" t="s">
        <v>973</v>
      </c>
      <c r="F186" s="257" t="s">
        <v>974</v>
      </c>
      <c r="I186" s="84"/>
      <c r="J186" s="258">
        <f>BK186</f>
        <v>0</v>
      </c>
      <c r="L186" s="247"/>
      <c r="M186" s="251"/>
      <c r="N186" s="252"/>
      <c r="O186" s="252"/>
      <c r="P186" s="253">
        <f>SUM(P187:P192)</f>
        <v>0</v>
      </c>
      <c r="Q186" s="252"/>
      <c r="R186" s="253">
        <f>SUM(R187:R192)</f>
        <v>0</v>
      </c>
      <c r="S186" s="252"/>
      <c r="T186" s="254">
        <f>SUM(T187:T192)</f>
        <v>0</v>
      </c>
      <c r="AR186" s="248" t="s">
        <v>82</v>
      </c>
      <c r="AT186" s="255" t="s">
        <v>74</v>
      </c>
      <c r="AU186" s="255" t="s">
        <v>84</v>
      </c>
      <c r="AY186" s="248" t="s">
        <v>141</v>
      </c>
      <c r="BK186" s="256">
        <f>SUM(BK187:BK192)</f>
        <v>0</v>
      </c>
    </row>
    <row r="187" spans="1:65" s="190" customFormat="1" ht="16.5" customHeight="1">
      <c r="A187" s="187"/>
      <c r="B187" s="188"/>
      <c r="C187" s="259" t="s">
        <v>645</v>
      </c>
      <c r="D187" s="259" t="s">
        <v>143</v>
      </c>
      <c r="E187" s="260" t="s">
        <v>975</v>
      </c>
      <c r="F187" s="261" t="s">
        <v>976</v>
      </c>
      <c r="G187" s="262" t="s">
        <v>306</v>
      </c>
      <c r="H187" s="263">
        <v>56</v>
      </c>
      <c r="I187" s="85"/>
      <c r="J187" s="264">
        <f t="shared" ref="J187:J192" si="50">ROUND(I187*H187,2)</f>
        <v>0</v>
      </c>
      <c r="K187" s="261" t="s">
        <v>3</v>
      </c>
      <c r="L187" s="188"/>
      <c r="M187" s="265" t="s">
        <v>3</v>
      </c>
      <c r="N187" s="266" t="s">
        <v>46</v>
      </c>
      <c r="O187" s="267"/>
      <c r="P187" s="268">
        <f t="shared" ref="P187:P192" si="51">O187*H187</f>
        <v>0</v>
      </c>
      <c r="Q187" s="268">
        <v>0</v>
      </c>
      <c r="R187" s="268">
        <f t="shared" ref="R187:R192" si="52">Q187*H187</f>
        <v>0</v>
      </c>
      <c r="S187" s="268">
        <v>0</v>
      </c>
      <c r="T187" s="269">
        <f t="shared" ref="T187:T192" si="53">S187*H187</f>
        <v>0</v>
      </c>
      <c r="U187" s="187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/>
      <c r="AR187" s="270" t="s">
        <v>530</v>
      </c>
      <c r="AT187" s="270" t="s">
        <v>143</v>
      </c>
      <c r="AU187" s="270" t="s">
        <v>173</v>
      </c>
      <c r="AY187" s="180" t="s">
        <v>141</v>
      </c>
      <c r="BE187" s="271">
        <f t="shared" ref="BE187:BE192" si="54">IF(N187="základní",J187,0)</f>
        <v>0</v>
      </c>
      <c r="BF187" s="271">
        <f t="shared" ref="BF187:BF192" si="55">IF(N187="snížená",J187,0)</f>
        <v>0</v>
      </c>
      <c r="BG187" s="271">
        <f t="shared" ref="BG187:BG192" si="56">IF(N187="zákl. přenesená",J187,0)</f>
        <v>0</v>
      </c>
      <c r="BH187" s="271">
        <f t="shared" ref="BH187:BH192" si="57">IF(N187="sníž. přenesená",J187,0)</f>
        <v>0</v>
      </c>
      <c r="BI187" s="271">
        <f t="shared" ref="BI187:BI192" si="58">IF(N187="nulová",J187,0)</f>
        <v>0</v>
      </c>
      <c r="BJ187" s="180" t="s">
        <v>82</v>
      </c>
      <c r="BK187" s="271">
        <f t="shared" ref="BK187:BK192" si="59">ROUND(I187*H187,2)</f>
        <v>0</v>
      </c>
      <c r="BL187" s="180" t="s">
        <v>530</v>
      </c>
      <c r="BM187" s="270" t="s">
        <v>977</v>
      </c>
    </row>
    <row r="188" spans="1:65" s="190" customFormat="1" ht="16.5" customHeight="1">
      <c r="A188" s="187"/>
      <c r="B188" s="188"/>
      <c r="C188" s="259" t="s">
        <v>650</v>
      </c>
      <c r="D188" s="259" t="s">
        <v>143</v>
      </c>
      <c r="E188" s="260" t="s">
        <v>978</v>
      </c>
      <c r="F188" s="261" t="s">
        <v>979</v>
      </c>
      <c r="G188" s="262" t="s">
        <v>773</v>
      </c>
      <c r="H188" s="263">
        <v>3</v>
      </c>
      <c r="I188" s="85"/>
      <c r="J188" s="264">
        <f t="shared" si="50"/>
        <v>0</v>
      </c>
      <c r="K188" s="261" t="s">
        <v>3</v>
      </c>
      <c r="L188" s="188"/>
      <c r="M188" s="265" t="s">
        <v>3</v>
      </c>
      <c r="N188" s="266" t="s">
        <v>46</v>
      </c>
      <c r="O188" s="267"/>
      <c r="P188" s="268">
        <f t="shared" si="51"/>
        <v>0</v>
      </c>
      <c r="Q188" s="268">
        <v>0</v>
      </c>
      <c r="R188" s="268">
        <f t="shared" si="52"/>
        <v>0</v>
      </c>
      <c r="S188" s="268">
        <v>0</v>
      </c>
      <c r="T188" s="269">
        <f t="shared" si="53"/>
        <v>0</v>
      </c>
      <c r="U188" s="187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/>
      <c r="AR188" s="270" t="s">
        <v>530</v>
      </c>
      <c r="AT188" s="270" t="s">
        <v>143</v>
      </c>
      <c r="AU188" s="270" t="s">
        <v>173</v>
      </c>
      <c r="AY188" s="180" t="s">
        <v>141</v>
      </c>
      <c r="BE188" s="271">
        <f t="shared" si="54"/>
        <v>0</v>
      </c>
      <c r="BF188" s="271">
        <f t="shared" si="55"/>
        <v>0</v>
      </c>
      <c r="BG188" s="271">
        <f t="shared" si="56"/>
        <v>0</v>
      </c>
      <c r="BH188" s="271">
        <f t="shared" si="57"/>
        <v>0</v>
      </c>
      <c r="BI188" s="271">
        <f t="shared" si="58"/>
        <v>0</v>
      </c>
      <c r="BJ188" s="180" t="s">
        <v>82</v>
      </c>
      <c r="BK188" s="271">
        <f t="shared" si="59"/>
        <v>0</v>
      </c>
      <c r="BL188" s="180" t="s">
        <v>530</v>
      </c>
      <c r="BM188" s="270" t="s">
        <v>980</v>
      </c>
    </row>
    <row r="189" spans="1:65" s="190" customFormat="1" ht="16.5" customHeight="1">
      <c r="A189" s="187"/>
      <c r="B189" s="188"/>
      <c r="C189" s="259" t="s">
        <v>657</v>
      </c>
      <c r="D189" s="259" t="s">
        <v>143</v>
      </c>
      <c r="E189" s="260" t="s">
        <v>981</v>
      </c>
      <c r="F189" s="261" t="s">
        <v>982</v>
      </c>
      <c r="G189" s="262" t="s">
        <v>773</v>
      </c>
      <c r="H189" s="263">
        <v>3</v>
      </c>
      <c r="I189" s="85"/>
      <c r="J189" s="264">
        <f t="shared" si="50"/>
        <v>0</v>
      </c>
      <c r="K189" s="261" t="s">
        <v>3</v>
      </c>
      <c r="L189" s="188"/>
      <c r="M189" s="265" t="s">
        <v>3</v>
      </c>
      <c r="N189" s="266" t="s">
        <v>46</v>
      </c>
      <c r="O189" s="267"/>
      <c r="P189" s="268">
        <f t="shared" si="51"/>
        <v>0</v>
      </c>
      <c r="Q189" s="268">
        <v>0</v>
      </c>
      <c r="R189" s="268">
        <f t="shared" si="52"/>
        <v>0</v>
      </c>
      <c r="S189" s="268">
        <v>0</v>
      </c>
      <c r="T189" s="269">
        <f t="shared" si="53"/>
        <v>0</v>
      </c>
      <c r="U189" s="187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/>
      <c r="AR189" s="270" t="s">
        <v>530</v>
      </c>
      <c r="AT189" s="270" t="s">
        <v>143</v>
      </c>
      <c r="AU189" s="270" t="s">
        <v>173</v>
      </c>
      <c r="AY189" s="180" t="s">
        <v>141</v>
      </c>
      <c r="BE189" s="271">
        <f t="shared" si="54"/>
        <v>0</v>
      </c>
      <c r="BF189" s="271">
        <f t="shared" si="55"/>
        <v>0</v>
      </c>
      <c r="BG189" s="271">
        <f t="shared" si="56"/>
        <v>0</v>
      </c>
      <c r="BH189" s="271">
        <f t="shared" si="57"/>
        <v>0</v>
      </c>
      <c r="BI189" s="271">
        <f t="shared" si="58"/>
        <v>0</v>
      </c>
      <c r="BJ189" s="180" t="s">
        <v>82</v>
      </c>
      <c r="BK189" s="271">
        <f t="shared" si="59"/>
        <v>0</v>
      </c>
      <c r="BL189" s="180" t="s">
        <v>530</v>
      </c>
      <c r="BM189" s="270" t="s">
        <v>983</v>
      </c>
    </row>
    <row r="190" spans="1:65" s="190" customFormat="1" ht="16.5" customHeight="1">
      <c r="A190" s="187"/>
      <c r="B190" s="188"/>
      <c r="C190" s="259" t="s">
        <v>662</v>
      </c>
      <c r="D190" s="259" t="s">
        <v>143</v>
      </c>
      <c r="E190" s="260" t="s">
        <v>984</v>
      </c>
      <c r="F190" s="261" t="s">
        <v>985</v>
      </c>
      <c r="G190" s="262" t="s">
        <v>773</v>
      </c>
      <c r="H190" s="263">
        <v>64</v>
      </c>
      <c r="I190" s="85"/>
      <c r="J190" s="264">
        <f t="shared" si="50"/>
        <v>0</v>
      </c>
      <c r="K190" s="261" t="s">
        <v>3</v>
      </c>
      <c r="L190" s="188"/>
      <c r="M190" s="265" t="s">
        <v>3</v>
      </c>
      <c r="N190" s="266" t="s">
        <v>46</v>
      </c>
      <c r="O190" s="267"/>
      <c r="P190" s="268">
        <f t="shared" si="51"/>
        <v>0</v>
      </c>
      <c r="Q190" s="268">
        <v>0</v>
      </c>
      <c r="R190" s="268">
        <f t="shared" si="52"/>
        <v>0</v>
      </c>
      <c r="S190" s="268">
        <v>0</v>
      </c>
      <c r="T190" s="269">
        <f t="shared" si="53"/>
        <v>0</v>
      </c>
      <c r="U190" s="187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/>
      <c r="AR190" s="270" t="s">
        <v>530</v>
      </c>
      <c r="AT190" s="270" t="s">
        <v>143</v>
      </c>
      <c r="AU190" s="270" t="s">
        <v>173</v>
      </c>
      <c r="AY190" s="180" t="s">
        <v>141</v>
      </c>
      <c r="BE190" s="271">
        <f t="shared" si="54"/>
        <v>0</v>
      </c>
      <c r="BF190" s="271">
        <f t="shared" si="55"/>
        <v>0</v>
      </c>
      <c r="BG190" s="271">
        <f t="shared" si="56"/>
        <v>0</v>
      </c>
      <c r="BH190" s="271">
        <f t="shared" si="57"/>
        <v>0</v>
      </c>
      <c r="BI190" s="271">
        <f t="shared" si="58"/>
        <v>0</v>
      </c>
      <c r="BJ190" s="180" t="s">
        <v>82</v>
      </c>
      <c r="BK190" s="271">
        <f t="shared" si="59"/>
        <v>0</v>
      </c>
      <c r="BL190" s="180" t="s">
        <v>530</v>
      </c>
      <c r="BM190" s="270" t="s">
        <v>986</v>
      </c>
    </row>
    <row r="191" spans="1:65" s="190" customFormat="1" ht="16.5" customHeight="1">
      <c r="A191" s="187"/>
      <c r="B191" s="188"/>
      <c r="C191" s="259" t="s">
        <v>668</v>
      </c>
      <c r="D191" s="259" t="s">
        <v>143</v>
      </c>
      <c r="E191" s="260" t="s">
        <v>987</v>
      </c>
      <c r="F191" s="261" t="s">
        <v>988</v>
      </c>
      <c r="G191" s="262" t="s">
        <v>773</v>
      </c>
      <c r="H191" s="263">
        <v>3</v>
      </c>
      <c r="I191" s="85"/>
      <c r="J191" s="264">
        <f t="shared" si="50"/>
        <v>0</v>
      </c>
      <c r="K191" s="261" t="s">
        <v>3</v>
      </c>
      <c r="L191" s="188"/>
      <c r="M191" s="265" t="s">
        <v>3</v>
      </c>
      <c r="N191" s="266" t="s">
        <v>46</v>
      </c>
      <c r="O191" s="267"/>
      <c r="P191" s="268">
        <f t="shared" si="51"/>
        <v>0</v>
      </c>
      <c r="Q191" s="268">
        <v>0</v>
      </c>
      <c r="R191" s="268">
        <f t="shared" si="52"/>
        <v>0</v>
      </c>
      <c r="S191" s="268">
        <v>0</v>
      </c>
      <c r="T191" s="269">
        <f t="shared" si="53"/>
        <v>0</v>
      </c>
      <c r="U191" s="187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/>
      <c r="AR191" s="270" t="s">
        <v>530</v>
      </c>
      <c r="AT191" s="270" t="s">
        <v>143</v>
      </c>
      <c r="AU191" s="270" t="s">
        <v>173</v>
      </c>
      <c r="AY191" s="180" t="s">
        <v>141</v>
      </c>
      <c r="BE191" s="271">
        <f t="shared" si="54"/>
        <v>0</v>
      </c>
      <c r="BF191" s="271">
        <f t="shared" si="55"/>
        <v>0</v>
      </c>
      <c r="BG191" s="271">
        <f t="shared" si="56"/>
        <v>0</v>
      </c>
      <c r="BH191" s="271">
        <f t="shared" si="57"/>
        <v>0</v>
      </c>
      <c r="BI191" s="271">
        <f t="shared" si="58"/>
        <v>0</v>
      </c>
      <c r="BJ191" s="180" t="s">
        <v>82</v>
      </c>
      <c r="BK191" s="271">
        <f t="shared" si="59"/>
        <v>0</v>
      </c>
      <c r="BL191" s="180" t="s">
        <v>530</v>
      </c>
      <c r="BM191" s="270" t="s">
        <v>989</v>
      </c>
    </row>
    <row r="192" spans="1:65" s="190" customFormat="1" ht="16.5" customHeight="1">
      <c r="A192" s="187"/>
      <c r="B192" s="188"/>
      <c r="C192" s="259" t="s">
        <v>675</v>
      </c>
      <c r="D192" s="259" t="s">
        <v>143</v>
      </c>
      <c r="E192" s="260" t="s">
        <v>990</v>
      </c>
      <c r="F192" s="261" t="s">
        <v>991</v>
      </c>
      <c r="G192" s="262" t="s">
        <v>773</v>
      </c>
      <c r="H192" s="263">
        <v>12</v>
      </c>
      <c r="I192" s="85"/>
      <c r="J192" s="264">
        <f t="shared" si="50"/>
        <v>0</v>
      </c>
      <c r="K192" s="261" t="s">
        <v>3</v>
      </c>
      <c r="L192" s="188"/>
      <c r="M192" s="265" t="s">
        <v>3</v>
      </c>
      <c r="N192" s="266" t="s">
        <v>46</v>
      </c>
      <c r="O192" s="267"/>
      <c r="P192" s="268">
        <f t="shared" si="51"/>
        <v>0</v>
      </c>
      <c r="Q192" s="268">
        <v>0</v>
      </c>
      <c r="R192" s="268">
        <f t="shared" si="52"/>
        <v>0</v>
      </c>
      <c r="S192" s="268">
        <v>0</v>
      </c>
      <c r="T192" s="269">
        <f t="shared" si="53"/>
        <v>0</v>
      </c>
      <c r="U192" s="187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/>
      <c r="AR192" s="270" t="s">
        <v>530</v>
      </c>
      <c r="AT192" s="270" t="s">
        <v>143</v>
      </c>
      <c r="AU192" s="270" t="s">
        <v>173</v>
      </c>
      <c r="AY192" s="180" t="s">
        <v>141</v>
      </c>
      <c r="BE192" s="271">
        <f t="shared" si="54"/>
        <v>0</v>
      </c>
      <c r="BF192" s="271">
        <f t="shared" si="55"/>
        <v>0</v>
      </c>
      <c r="BG192" s="271">
        <f t="shared" si="56"/>
        <v>0</v>
      </c>
      <c r="BH192" s="271">
        <f t="shared" si="57"/>
        <v>0</v>
      </c>
      <c r="BI192" s="271">
        <f t="shared" si="58"/>
        <v>0</v>
      </c>
      <c r="BJ192" s="180" t="s">
        <v>82</v>
      </c>
      <c r="BK192" s="271">
        <f t="shared" si="59"/>
        <v>0</v>
      </c>
      <c r="BL192" s="180" t="s">
        <v>530</v>
      </c>
      <c r="BM192" s="270" t="s">
        <v>992</v>
      </c>
    </row>
    <row r="193" spans="1:65" s="246" customFormat="1" ht="20.85" customHeight="1">
      <c r="B193" s="247"/>
      <c r="D193" s="248" t="s">
        <v>74</v>
      </c>
      <c r="E193" s="257" t="s">
        <v>993</v>
      </c>
      <c r="F193" s="257" t="s">
        <v>994</v>
      </c>
      <c r="I193" s="84"/>
      <c r="J193" s="258">
        <f>BK193</f>
        <v>0</v>
      </c>
      <c r="L193" s="247"/>
      <c r="M193" s="251"/>
      <c r="N193" s="252"/>
      <c r="O193" s="252"/>
      <c r="P193" s="253">
        <f>SUM(P194:P200)</f>
        <v>0</v>
      </c>
      <c r="Q193" s="252"/>
      <c r="R193" s="253">
        <f>SUM(R194:R200)</f>
        <v>0</v>
      </c>
      <c r="S193" s="252"/>
      <c r="T193" s="254">
        <f>SUM(T194:T200)</f>
        <v>0</v>
      </c>
      <c r="AR193" s="248" t="s">
        <v>82</v>
      </c>
      <c r="AT193" s="255" t="s">
        <v>74</v>
      </c>
      <c r="AU193" s="255" t="s">
        <v>84</v>
      </c>
      <c r="AY193" s="248" t="s">
        <v>141</v>
      </c>
      <c r="BK193" s="256">
        <f>SUM(BK194:BK200)</f>
        <v>0</v>
      </c>
    </row>
    <row r="194" spans="1:65" s="190" customFormat="1" ht="16.5" customHeight="1">
      <c r="A194" s="187"/>
      <c r="B194" s="188"/>
      <c r="C194" s="259" t="s">
        <v>680</v>
      </c>
      <c r="D194" s="259" t="s">
        <v>143</v>
      </c>
      <c r="E194" s="260" t="s">
        <v>995</v>
      </c>
      <c r="F194" s="261" t="s">
        <v>996</v>
      </c>
      <c r="G194" s="262" t="s">
        <v>306</v>
      </c>
      <c r="H194" s="263">
        <v>15</v>
      </c>
      <c r="I194" s="85"/>
      <c r="J194" s="264">
        <f t="shared" ref="J194:J200" si="60">ROUND(I194*H194,2)</f>
        <v>0</v>
      </c>
      <c r="K194" s="261" t="s">
        <v>3</v>
      </c>
      <c r="L194" s="188"/>
      <c r="M194" s="265" t="s">
        <v>3</v>
      </c>
      <c r="N194" s="266" t="s">
        <v>46</v>
      </c>
      <c r="O194" s="267"/>
      <c r="P194" s="268">
        <f t="shared" ref="P194:P200" si="61">O194*H194</f>
        <v>0</v>
      </c>
      <c r="Q194" s="268">
        <v>0</v>
      </c>
      <c r="R194" s="268">
        <f t="shared" ref="R194:R200" si="62">Q194*H194</f>
        <v>0</v>
      </c>
      <c r="S194" s="268">
        <v>0</v>
      </c>
      <c r="T194" s="269">
        <f t="shared" ref="T194:T200" si="63">S194*H194</f>
        <v>0</v>
      </c>
      <c r="U194" s="187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/>
      <c r="AR194" s="270" t="s">
        <v>530</v>
      </c>
      <c r="AT194" s="270" t="s">
        <v>143</v>
      </c>
      <c r="AU194" s="270" t="s">
        <v>173</v>
      </c>
      <c r="AY194" s="180" t="s">
        <v>141</v>
      </c>
      <c r="BE194" s="271">
        <f t="shared" ref="BE194:BE200" si="64">IF(N194="základní",J194,0)</f>
        <v>0</v>
      </c>
      <c r="BF194" s="271">
        <f t="shared" ref="BF194:BF200" si="65">IF(N194="snížená",J194,0)</f>
        <v>0</v>
      </c>
      <c r="BG194" s="271">
        <f t="shared" ref="BG194:BG200" si="66">IF(N194="zákl. přenesená",J194,0)</f>
        <v>0</v>
      </c>
      <c r="BH194" s="271">
        <f t="shared" ref="BH194:BH200" si="67">IF(N194="sníž. přenesená",J194,0)</f>
        <v>0</v>
      </c>
      <c r="BI194" s="271">
        <f t="shared" ref="BI194:BI200" si="68">IF(N194="nulová",J194,0)</f>
        <v>0</v>
      </c>
      <c r="BJ194" s="180" t="s">
        <v>82</v>
      </c>
      <c r="BK194" s="271">
        <f t="shared" ref="BK194:BK200" si="69">ROUND(I194*H194,2)</f>
        <v>0</v>
      </c>
      <c r="BL194" s="180" t="s">
        <v>530</v>
      </c>
      <c r="BM194" s="270" t="s">
        <v>997</v>
      </c>
    </row>
    <row r="195" spans="1:65" s="190" customFormat="1" ht="16.5" customHeight="1">
      <c r="A195" s="187"/>
      <c r="B195" s="188"/>
      <c r="C195" s="259" t="s">
        <v>684</v>
      </c>
      <c r="D195" s="259" t="s">
        <v>143</v>
      </c>
      <c r="E195" s="260" t="s">
        <v>998</v>
      </c>
      <c r="F195" s="261" t="s">
        <v>991</v>
      </c>
      <c r="G195" s="262" t="s">
        <v>773</v>
      </c>
      <c r="H195" s="263">
        <v>3</v>
      </c>
      <c r="I195" s="85"/>
      <c r="J195" s="264">
        <f t="shared" si="60"/>
        <v>0</v>
      </c>
      <c r="K195" s="261" t="s">
        <v>3</v>
      </c>
      <c r="L195" s="188"/>
      <c r="M195" s="265" t="s">
        <v>3</v>
      </c>
      <c r="N195" s="266" t="s">
        <v>46</v>
      </c>
      <c r="O195" s="267"/>
      <c r="P195" s="268">
        <f t="shared" si="61"/>
        <v>0</v>
      </c>
      <c r="Q195" s="268">
        <v>0</v>
      </c>
      <c r="R195" s="268">
        <f t="shared" si="62"/>
        <v>0</v>
      </c>
      <c r="S195" s="268">
        <v>0</v>
      </c>
      <c r="T195" s="269">
        <f t="shared" si="63"/>
        <v>0</v>
      </c>
      <c r="U195" s="187"/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/>
      <c r="AR195" s="270" t="s">
        <v>530</v>
      </c>
      <c r="AT195" s="270" t="s">
        <v>143</v>
      </c>
      <c r="AU195" s="270" t="s">
        <v>173</v>
      </c>
      <c r="AY195" s="180" t="s">
        <v>141</v>
      </c>
      <c r="BE195" s="271">
        <f t="shared" si="64"/>
        <v>0</v>
      </c>
      <c r="BF195" s="271">
        <f t="shared" si="65"/>
        <v>0</v>
      </c>
      <c r="BG195" s="271">
        <f t="shared" si="66"/>
        <v>0</v>
      </c>
      <c r="BH195" s="271">
        <f t="shared" si="67"/>
        <v>0</v>
      </c>
      <c r="BI195" s="271">
        <f t="shared" si="68"/>
        <v>0</v>
      </c>
      <c r="BJ195" s="180" t="s">
        <v>82</v>
      </c>
      <c r="BK195" s="271">
        <f t="shared" si="69"/>
        <v>0</v>
      </c>
      <c r="BL195" s="180" t="s">
        <v>530</v>
      </c>
      <c r="BM195" s="270" t="s">
        <v>999</v>
      </c>
    </row>
    <row r="196" spans="1:65" s="190" customFormat="1" ht="16.5" customHeight="1">
      <c r="A196" s="187"/>
      <c r="B196" s="188"/>
      <c r="C196" s="259" t="s">
        <v>691</v>
      </c>
      <c r="D196" s="259" t="s">
        <v>143</v>
      </c>
      <c r="E196" s="260" t="s">
        <v>1000</v>
      </c>
      <c r="F196" s="261" t="s">
        <v>1001</v>
      </c>
      <c r="G196" s="262" t="s">
        <v>773</v>
      </c>
      <c r="H196" s="263">
        <v>3</v>
      </c>
      <c r="I196" s="85"/>
      <c r="J196" s="264">
        <f t="shared" si="60"/>
        <v>0</v>
      </c>
      <c r="K196" s="261" t="s">
        <v>3</v>
      </c>
      <c r="L196" s="188"/>
      <c r="M196" s="265" t="s">
        <v>3</v>
      </c>
      <c r="N196" s="266" t="s">
        <v>46</v>
      </c>
      <c r="O196" s="267"/>
      <c r="P196" s="268">
        <f t="shared" si="61"/>
        <v>0</v>
      </c>
      <c r="Q196" s="268">
        <v>0</v>
      </c>
      <c r="R196" s="268">
        <f t="shared" si="62"/>
        <v>0</v>
      </c>
      <c r="S196" s="268">
        <v>0</v>
      </c>
      <c r="T196" s="269">
        <f t="shared" si="63"/>
        <v>0</v>
      </c>
      <c r="U196" s="187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/>
      <c r="AR196" s="270" t="s">
        <v>530</v>
      </c>
      <c r="AT196" s="270" t="s">
        <v>143</v>
      </c>
      <c r="AU196" s="270" t="s">
        <v>173</v>
      </c>
      <c r="AY196" s="180" t="s">
        <v>141</v>
      </c>
      <c r="BE196" s="271">
        <f t="shared" si="64"/>
        <v>0</v>
      </c>
      <c r="BF196" s="271">
        <f t="shared" si="65"/>
        <v>0</v>
      </c>
      <c r="BG196" s="271">
        <f t="shared" si="66"/>
        <v>0</v>
      </c>
      <c r="BH196" s="271">
        <f t="shared" si="67"/>
        <v>0</v>
      </c>
      <c r="BI196" s="271">
        <f t="shared" si="68"/>
        <v>0</v>
      </c>
      <c r="BJ196" s="180" t="s">
        <v>82</v>
      </c>
      <c r="BK196" s="271">
        <f t="shared" si="69"/>
        <v>0</v>
      </c>
      <c r="BL196" s="180" t="s">
        <v>530</v>
      </c>
      <c r="BM196" s="270" t="s">
        <v>1002</v>
      </c>
    </row>
    <row r="197" spans="1:65" s="190" customFormat="1" ht="16.5" customHeight="1">
      <c r="A197" s="187"/>
      <c r="B197" s="188"/>
      <c r="C197" s="259" t="s">
        <v>696</v>
      </c>
      <c r="D197" s="259" t="s">
        <v>143</v>
      </c>
      <c r="E197" s="260" t="s">
        <v>1003</v>
      </c>
      <c r="F197" s="261" t="s">
        <v>1004</v>
      </c>
      <c r="G197" s="262" t="s">
        <v>773</v>
      </c>
      <c r="H197" s="263">
        <v>3</v>
      </c>
      <c r="I197" s="85"/>
      <c r="J197" s="264">
        <f t="shared" si="60"/>
        <v>0</v>
      </c>
      <c r="K197" s="261" t="s">
        <v>3</v>
      </c>
      <c r="L197" s="188"/>
      <c r="M197" s="265" t="s">
        <v>3</v>
      </c>
      <c r="N197" s="266" t="s">
        <v>46</v>
      </c>
      <c r="O197" s="267"/>
      <c r="P197" s="268">
        <f t="shared" si="61"/>
        <v>0</v>
      </c>
      <c r="Q197" s="268">
        <v>0</v>
      </c>
      <c r="R197" s="268">
        <f t="shared" si="62"/>
        <v>0</v>
      </c>
      <c r="S197" s="268">
        <v>0</v>
      </c>
      <c r="T197" s="269">
        <f t="shared" si="63"/>
        <v>0</v>
      </c>
      <c r="U197" s="187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/>
      <c r="AR197" s="270" t="s">
        <v>530</v>
      </c>
      <c r="AT197" s="270" t="s">
        <v>143</v>
      </c>
      <c r="AU197" s="270" t="s">
        <v>173</v>
      </c>
      <c r="AY197" s="180" t="s">
        <v>141</v>
      </c>
      <c r="BE197" s="271">
        <f t="shared" si="64"/>
        <v>0</v>
      </c>
      <c r="BF197" s="271">
        <f t="shared" si="65"/>
        <v>0</v>
      </c>
      <c r="BG197" s="271">
        <f t="shared" si="66"/>
        <v>0</v>
      </c>
      <c r="BH197" s="271">
        <f t="shared" si="67"/>
        <v>0</v>
      </c>
      <c r="BI197" s="271">
        <f t="shared" si="68"/>
        <v>0</v>
      </c>
      <c r="BJ197" s="180" t="s">
        <v>82</v>
      </c>
      <c r="BK197" s="271">
        <f t="shared" si="69"/>
        <v>0</v>
      </c>
      <c r="BL197" s="180" t="s">
        <v>530</v>
      </c>
      <c r="BM197" s="270" t="s">
        <v>1005</v>
      </c>
    </row>
    <row r="198" spans="1:65" s="190" customFormat="1" ht="16.5" customHeight="1">
      <c r="A198" s="187"/>
      <c r="B198" s="188"/>
      <c r="C198" s="259" t="s">
        <v>700</v>
      </c>
      <c r="D198" s="259" t="s">
        <v>143</v>
      </c>
      <c r="E198" s="260" t="s">
        <v>1006</v>
      </c>
      <c r="F198" s="261" t="s">
        <v>1007</v>
      </c>
      <c r="G198" s="262" t="s">
        <v>773</v>
      </c>
      <c r="H198" s="263">
        <v>3</v>
      </c>
      <c r="I198" s="85"/>
      <c r="J198" s="264">
        <f t="shared" si="60"/>
        <v>0</v>
      </c>
      <c r="K198" s="261" t="s">
        <v>3</v>
      </c>
      <c r="L198" s="188"/>
      <c r="M198" s="265" t="s">
        <v>3</v>
      </c>
      <c r="N198" s="266" t="s">
        <v>46</v>
      </c>
      <c r="O198" s="267"/>
      <c r="P198" s="268">
        <f t="shared" si="61"/>
        <v>0</v>
      </c>
      <c r="Q198" s="268">
        <v>0</v>
      </c>
      <c r="R198" s="268">
        <f t="shared" si="62"/>
        <v>0</v>
      </c>
      <c r="S198" s="268">
        <v>0</v>
      </c>
      <c r="T198" s="269">
        <f t="shared" si="63"/>
        <v>0</v>
      </c>
      <c r="U198" s="187"/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/>
      <c r="AR198" s="270" t="s">
        <v>530</v>
      </c>
      <c r="AT198" s="270" t="s">
        <v>143</v>
      </c>
      <c r="AU198" s="270" t="s">
        <v>173</v>
      </c>
      <c r="AY198" s="180" t="s">
        <v>141</v>
      </c>
      <c r="BE198" s="271">
        <f t="shared" si="64"/>
        <v>0</v>
      </c>
      <c r="BF198" s="271">
        <f t="shared" si="65"/>
        <v>0</v>
      </c>
      <c r="BG198" s="271">
        <f t="shared" si="66"/>
        <v>0</v>
      </c>
      <c r="BH198" s="271">
        <f t="shared" si="67"/>
        <v>0</v>
      </c>
      <c r="BI198" s="271">
        <f t="shared" si="68"/>
        <v>0</v>
      </c>
      <c r="BJ198" s="180" t="s">
        <v>82</v>
      </c>
      <c r="BK198" s="271">
        <f t="shared" si="69"/>
        <v>0</v>
      </c>
      <c r="BL198" s="180" t="s">
        <v>530</v>
      </c>
      <c r="BM198" s="270" t="s">
        <v>1008</v>
      </c>
    </row>
    <row r="199" spans="1:65" s="190" customFormat="1" ht="16.5" customHeight="1">
      <c r="A199" s="187"/>
      <c r="B199" s="188"/>
      <c r="C199" s="259" t="s">
        <v>706</v>
      </c>
      <c r="D199" s="259" t="s">
        <v>143</v>
      </c>
      <c r="E199" s="260" t="s">
        <v>1009</v>
      </c>
      <c r="F199" s="261" t="s">
        <v>1010</v>
      </c>
      <c r="G199" s="262" t="s">
        <v>773</v>
      </c>
      <c r="H199" s="263">
        <v>6</v>
      </c>
      <c r="I199" s="85"/>
      <c r="J199" s="264">
        <f t="shared" si="60"/>
        <v>0</v>
      </c>
      <c r="K199" s="261" t="s">
        <v>3</v>
      </c>
      <c r="L199" s="188"/>
      <c r="M199" s="265" t="s">
        <v>3</v>
      </c>
      <c r="N199" s="266" t="s">
        <v>46</v>
      </c>
      <c r="O199" s="267"/>
      <c r="P199" s="268">
        <f t="shared" si="61"/>
        <v>0</v>
      </c>
      <c r="Q199" s="268">
        <v>0</v>
      </c>
      <c r="R199" s="268">
        <f t="shared" si="62"/>
        <v>0</v>
      </c>
      <c r="S199" s="268">
        <v>0</v>
      </c>
      <c r="T199" s="269">
        <f t="shared" si="63"/>
        <v>0</v>
      </c>
      <c r="U199" s="187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/>
      <c r="AR199" s="270" t="s">
        <v>530</v>
      </c>
      <c r="AT199" s="270" t="s">
        <v>143</v>
      </c>
      <c r="AU199" s="270" t="s">
        <v>173</v>
      </c>
      <c r="AY199" s="180" t="s">
        <v>141</v>
      </c>
      <c r="BE199" s="271">
        <f t="shared" si="64"/>
        <v>0</v>
      </c>
      <c r="BF199" s="271">
        <f t="shared" si="65"/>
        <v>0</v>
      </c>
      <c r="BG199" s="271">
        <f t="shared" si="66"/>
        <v>0</v>
      </c>
      <c r="BH199" s="271">
        <f t="shared" si="67"/>
        <v>0</v>
      </c>
      <c r="BI199" s="271">
        <f t="shared" si="68"/>
        <v>0</v>
      </c>
      <c r="BJ199" s="180" t="s">
        <v>82</v>
      </c>
      <c r="BK199" s="271">
        <f t="shared" si="69"/>
        <v>0</v>
      </c>
      <c r="BL199" s="180" t="s">
        <v>530</v>
      </c>
      <c r="BM199" s="270" t="s">
        <v>1011</v>
      </c>
    </row>
    <row r="200" spans="1:65" s="190" customFormat="1" ht="16.5" customHeight="1">
      <c r="A200" s="187"/>
      <c r="B200" s="188"/>
      <c r="C200" s="259" t="s">
        <v>713</v>
      </c>
      <c r="D200" s="259" t="s">
        <v>143</v>
      </c>
      <c r="E200" s="260" t="s">
        <v>1012</v>
      </c>
      <c r="F200" s="261" t="s">
        <v>1013</v>
      </c>
      <c r="G200" s="262" t="s">
        <v>842</v>
      </c>
      <c r="H200" s="263">
        <v>5</v>
      </c>
      <c r="I200" s="85"/>
      <c r="J200" s="264">
        <f t="shared" si="60"/>
        <v>0</v>
      </c>
      <c r="K200" s="261" t="s">
        <v>3</v>
      </c>
      <c r="L200" s="188"/>
      <c r="M200" s="265" t="s">
        <v>3</v>
      </c>
      <c r="N200" s="266" t="s">
        <v>46</v>
      </c>
      <c r="O200" s="267"/>
      <c r="P200" s="268">
        <f t="shared" si="61"/>
        <v>0</v>
      </c>
      <c r="Q200" s="268">
        <v>0</v>
      </c>
      <c r="R200" s="268">
        <f t="shared" si="62"/>
        <v>0</v>
      </c>
      <c r="S200" s="268">
        <v>0</v>
      </c>
      <c r="T200" s="269">
        <f t="shared" si="63"/>
        <v>0</v>
      </c>
      <c r="U200" s="187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/>
      <c r="AR200" s="270" t="s">
        <v>530</v>
      </c>
      <c r="AT200" s="270" t="s">
        <v>143</v>
      </c>
      <c r="AU200" s="270" t="s">
        <v>173</v>
      </c>
      <c r="AY200" s="180" t="s">
        <v>141</v>
      </c>
      <c r="BE200" s="271">
        <f t="shared" si="64"/>
        <v>0</v>
      </c>
      <c r="BF200" s="271">
        <f t="shared" si="65"/>
        <v>0</v>
      </c>
      <c r="BG200" s="271">
        <f t="shared" si="66"/>
        <v>0</v>
      </c>
      <c r="BH200" s="271">
        <f t="shared" si="67"/>
        <v>0</v>
      </c>
      <c r="BI200" s="271">
        <f t="shared" si="68"/>
        <v>0</v>
      </c>
      <c r="BJ200" s="180" t="s">
        <v>82</v>
      </c>
      <c r="BK200" s="271">
        <f t="shared" si="69"/>
        <v>0</v>
      </c>
      <c r="BL200" s="180" t="s">
        <v>530</v>
      </c>
      <c r="BM200" s="270" t="s">
        <v>1014</v>
      </c>
    </row>
    <row r="201" spans="1:65" s="246" customFormat="1" ht="20.85" customHeight="1">
      <c r="B201" s="247"/>
      <c r="D201" s="248" t="s">
        <v>74</v>
      </c>
      <c r="E201" s="257" t="s">
        <v>1015</v>
      </c>
      <c r="F201" s="257" t="s">
        <v>1016</v>
      </c>
      <c r="I201" s="84"/>
      <c r="J201" s="258">
        <f>BK201</f>
        <v>0</v>
      </c>
      <c r="L201" s="247"/>
      <c r="M201" s="251"/>
      <c r="N201" s="252"/>
      <c r="O201" s="252"/>
      <c r="P201" s="253">
        <f>SUM(P202:P205)</f>
        <v>0</v>
      </c>
      <c r="Q201" s="252"/>
      <c r="R201" s="253">
        <f>SUM(R202:R205)</f>
        <v>0</v>
      </c>
      <c r="S201" s="252"/>
      <c r="T201" s="254">
        <f>SUM(T202:T205)</f>
        <v>0</v>
      </c>
      <c r="AR201" s="248" t="s">
        <v>82</v>
      </c>
      <c r="AT201" s="255" t="s">
        <v>74</v>
      </c>
      <c r="AU201" s="255" t="s">
        <v>84</v>
      </c>
      <c r="AY201" s="248" t="s">
        <v>141</v>
      </c>
      <c r="BK201" s="256">
        <f>SUM(BK202:BK205)</f>
        <v>0</v>
      </c>
    </row>
    <row r="202" spans="1:65" s="190" customFormat="1" ht="16.5" customHeight="1">
      <c r="A202" s="187"/>
      <c r="B202" s="188"/>
      <c r="C202" s="259" t="s">
        <v>720</v>
      </c>
      <c r="D202" s="259" t="s">
        <v>143</v>
      </c>
      <c r="E202" s="260" t="s">
        <v>1017</v>
      </c>
      <c r="F202" s="261" t="s">
        <v>1018</v>
      </c>
      <c r="G202" s="262" t="s">
        <v>306</v>
      </c>
      <c r="H202" s="263">
        <v>114</v>
      </c>
      <c r="I202" s="85"/>
      <c r="J202" s="264">
        <f>ROUND(I202*H202,2)</f>
        <v>0</v>
      </c>
      <c r="K202" s="261" t="s">
        <v>3</v>
      </c>
      <c r="L202" s="188"/>
      <c r="M202" s="265" t="s">
        <v>3</v>
      </c>
      <c r="N202" s="266" t="s">
        <v>46</v>
      </c>
      <c r="O202" s="267"/>
      <c r="P202" s="268">
        <f>O202*H202</f>
        <v>0</v>
      </c>
      <c r="Q202" s="268">
        <v>0</v>
      </c>
      <c r="R202" s="268">
        <f>Q202*H202</f>
        <v>0</v>
      </c>
      <c r="S202" s="268">
        <v>0</v>
      </c>
      <c r="T202" s="269">
        <f>S202*H202</f>
        <v>0</v>
      </c>
      <c r="U202" s="187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/>
      <c r="AR202" s="270" t="s">
        <v>530</v>
      </c>
      <c r="AT202" s="270" t="s">
        <v>143</v>
      </c>
      <c r="AU202" s="270" t="s">
        <v>173</v>
      </c>
      <c r="AY202" s="180" t="s">
        <v>141</v>
      </c>
      <c r="BE202" s="271">
        <f>IF(N202="základní",J202,0)</f>
        <v>0</v>
      </c>
      <c r="BF202" s="271">
        <f>IF(N202="snížená",J202,0)</f>
        <v>0</v>
      </c>
      <c r="BG202" s="271">
        <f>IF(N202="zákl. přenesená",J202,0)</f>
        <v>0</v>
      </c>
      <c r="BH202" s="271">
        <f>IF(N202="sníž. přenesená",J202,0)</f>
        <v>0</v>
      </c>
      <c r="BI202" s="271">
        <f>IF(N202="nulová",J202,0)</f>
        <v>0</v>
      </c>
      <c r="BJ202" s="180" t="s">
        <v>82</v>
      </c>
      <c r="BK202" s="271">
        <f>ROUND(I202*H202,2)</f>
        <v>0</v>
      </c>
      <c r="BL202" s="180" t="s">
        <v>530</v>
      </c>
      <c r="BM202" s="270" t="s">
        <v>1019</v>
      </c>
    </row>
    <row r="203" spans="1:65" s="190" customFormat="1" ht="16.5" customHeight="1">
      <c r="A203" s="187"/>
      <c r="B203" s="188"/>
      <c r="C203" s="259" t="s">
        <v>724</v>
      </c>
      <c r="D203" s="259" t="s">
        <v>143</v>
      </c>
      <c r="E203" s="260" t="s">
        <v>1020</v>
      </c>
      <c r="F203" s="261" t="s">
        <v>1021</v>
      </c>
      <c r="G203" s="262" t="s">
        <v>306</v>
      </c>
      <c r="H203" s="263">
        <v>50</v>
      </c>
      <c r="I203" s="85"/>
      <c r="J203" s="264">
        <f>ROUND(I203*H203,2)</f>
        <v>0</v>
      </c>
      <c r="K203" s="261" t="s">
        <v>3</v>
      </c>
      <c r="L203" s="188"/>
      <c r="M203" s="265" t="s">
        <v>3</v>
      </c>
      <c r="N203" s="266" t="s">
        <v>46</v>
      </c>
      <c r="O203" s="267"/>
      <c r="P203" s="268">
        <f>O203*H203</f>
        <v>0</v>
      </c>
      <c r="Q203" s="268">
        <v>0</v>
      </c>
      <c r="R203" s="268">
        <f>Q203*H203</f>
        <v>0</v>
      </c>
      <c r="S203" s="268">
        <v>0</v>
      </c>
      <c r="T203" s="269">
        <f>S203*H203</f>
        <v>0</v>
      </c>
      <c r="U203" s="187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/>
      <c r="AR203" s="270" t="s">
        <v>530</v>
      </c>
      <c r="AT203" s="270" t="s">
        <v>143</v>
      </c>
      <c r="AU203" s="270" t="s">
        <v>173</v>
      </c>
      <c r="AY203" s="180" t="s">
        <v>141</v>
      </c>
      <c r="BE203" s="271">
        <f>IF(N203="základní",J203,0)</f>
        <v>0</v>
      </c>
      <c r="BF203" s="271">
        <f>IF(N203="snížená",J203,0)</f>
        <v>0</v>
      </c>
      <c r="BG203" s="271">
        <f>IF(N203="zákl. přenesená",J203,0)</f>
        <v>0</v>
      </c>
      <c r="BH203" s="271">
        <f>IF(N203="sníž. přenesená",J203,0)</f>
        <v>0</v>
      </c>
      <c r="BI203" s="271">
        <f>IF(N203="nulová",J203,0)</f>
        <v>0</v>
      </c>
      <c r="BJ203" s="180" t="s">
        <v>82</v>
      </c>
      <c r="BK203" s="271">
        <f>ROUND(I203*H203,2)</f>
        <v>0</v>
      </c>
      <c r="BL203" s="180" t="s">
        <v>530</v>
      </c>
      <c r="BM203" s="270" t="s">
        <v>1022</v>
      </c>
    </row>
    <row r="204" spans="1:65" s="190" customFormat="1" ht="16.5" customHeight="1">
      <c r="A204" s="187"/>
      <c r="B204" s="188"/>
      <c r="C204" s="259" t="s">
        <v>728</v>
      </c>
      <c r="D204" s="259" t="s">
        <v>143</v>
      </c>
      <c r="E204" s="260" t="s">
        <v>1023</v>
      </c>
      <c r="F204" s="261" t="s">
        <v>1024</v>
      </c>
      <c r="G204" s="262" t="s">
        <v>773</v>
      </c>
      <c r="H204" s="263">
        <v>42</v>
      </c>
      <c r="I204" s="85"/>
      <c r="J204" s="264">
        <f>ROUND(I204*H204,2)</f>
        <v>0</v>
      </c>
      <c r="K204" s="261" t="s">
        <v>3</v>
      </c>
      <c r="L204" s="188"/>
      <c r="M204" s="265" t="s">
        <v>3</v>
      </c>
      <c r="N204" s="266" t="s">
        <v>46</v>
      </c>
      <c r="O204" s="267"/>
      <c r="P204" s="268">
        <f>O204*H204</f>
        <v>0</v>
      </c>
      <c r="Q204" s="268">
        <v>0</v>
      </c>
      <c r="R204" s="268">
        <f>Q204*H204</f>
        <v>0</v>
      </c>
      <c r="S204" s="268">
        <v>0</v>
      </c>
      <c r="T204" s="269">
        <f>S204*H204</f>
        <v>0</v>
      </c>
      <c r="U204" s="187"/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/>
      <c r="AR204" s="270" t="s">
        <v>530</v>
      </c>
      <c r="AT204" s="270" t="s">
        <v>143</v>
      </c>
      <c r="AU204" s="270" t="s">
        <v>173</v>
      </c>
      <c r="AY204" s="180" t="s">
        <v>141</v>
      </c>
      <c r="BE204" s="271">
        <f>IF(N204="základní",J204,0)</f>
        <v>0</v>
      </c>
      <c r="BF204" s="271">
        <f>IF(N204="snížená",J204,0)</f>
        <v>0</v>
      </c>
      <c r="BG204" s="271">
        <f>IF(N204="zákl. přenesená",J204,0)</f>
        <v>0</v>
      </c>
      <c r="BH204" s="271">
        <f>IF(N204="sníž. přenesená",J204,0)</f>
        <v>0</v>
      </c>
      <c r="BI204" s="271">
        <f>IF(N204="nulová",J204,0)</f>
        <v>0</v>
      </c>
      <c r="BJ204" s="180" t="s">
        <v>82</v>
      </c>
      <c r="BK204" s="271">
        <f>ROUND(I204*H204,2)</f>
        <v>0</v>
      </c>
      <c r="BL204" s="180" t="s">
        <v>530</v>
      </c>
      <c r="BM204" s="270" t="s">
        <v>1025</v>
      </c>
    </row>
    <row r="205" spans="1:65" s="190" customFormat="1" ht="16.5" customHeight="1">
      <c r="A205" s="187"/>
      <c r="B205" s="188"/>
      <c r="C205" s="259" t="s">
        <v>734</v>
      </c>
      <c r="D205" s="259" t="s">
        <v>143</v>
      </c>
      <c r="E205" s="260" t="s">
        <v>1026</v>
      </c>
      <c r="F205" s="261" t="s">
        <v>1027</v>
      </c>
      <c r="G205" s="262" t="s">
        <v>773</v>
      </c>
      <c r="H205" s="263">
        <v>46</v>
      </c>
      <c r="I205" s="85"/>
      <c r="J205" s="264">
        <f>ROUND(I205*H205,2)</f>
        <v>0</v>
      </c>
      <c r="K205" s="261" t="s">
        <v>3</v>
      </c>
      <c r="L205" s="188"/>
      <c r="M205" s="265" t="s">
        <v>3</v>
      </c>
      <c r="N205" s="266" t="s">
        <v>46</v>
      </c>
      <c r="O205" s="267"/>
      <c r="P205" s="268">
        <f>O205*H205</f>
        <v>0</v>
      </c>
      <c r="Q205" s="268">
        <v>0</v>
      </c>
      <c r="R205" s="268">
        <f>Q205*H205</f>
        <v>0</v>
      </c>
      <c r="S205" s="268">
        <v>0</v>
      </c>
      <c r="T205" s="269">
        <f>S205*H205</f>
        <v>0</v>
      </c>
      <c r="U205" s="187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/>
      <c r="AR205" s="270" t="s">
        <v>530</v>
      </c>
      <c r="AT205" s="270" t="s">
        <v>143</v>
      </c>
      <c r="AU205" s="270" t="s">
        <v>173</v>
      </c>
      <c r="AY205" s="180" t="s">
        <v>141</v>
      </c>
      <c r="BE205" s="271">
        <f>IF(N205="základní",J205,0)</f>
        <v>0</v>
      </c>
      <c r="BF205" s="271">
        <f>IF(N205="snížená",J205,0)</f>
        <v>0</v>
      </c>
      <c r="BG205" s="271">
        <f>IF(N205="zákl. přenesená",J205,0)</f>
        <v>0</v>
      </c>
      <c r="BH205" s="271">
        <f>IF(N205="sníž. přenesená",J205,0)</f>
        <v>0</v>
      </c>
      <c r="BI205" s="271">
        <f>IF(N205="nulová",J205,0)</f>
        <v>0</v>
      </c>
      <c r="BJ205" s="180" t="s">
        <v>82</v>
      </c>
      <c r="BK205" s="271">
        <f>ROUND(I205*H205,2)</f>
        <v>0</v>
      </c>
      <c r="BL205" s="180" t="s">
        <v>530</v>
      </c>
      <c r="BM205" s="270" t="s">
        <v>1028</v>
      </c>
    </row>
    <row r="206" spans="1:65" s="246" customFormat="1" ht="20.85" customHeight="1">
      <c r="B206" s="247"/>
      <c r="D206" s="248" t="s">
        <v>74</v>
      </c>
      <c r="E206" s="257" t="s">
        <v>1029</v>
      </c>
      <c r="F206" s="257" t="s">
        <v>1030</v>
      </c>
      <c r="I206" s="84"/>
      <c r="J206" s="258">
        <f>BK206</f>
        <v>0</v>
      </c>
      <c r="L206" s="247"/>
      <c r="M206" s="251"/>
      <c r="N206" s="252"/>
      <c r="O206" s="252"/>
      <c r="P206" s="253">
        <f>SUM(P207:P210)</f>
        <v>0</v>
      </c>
      <c r="Q206" s="252"/>
      <c r="R206" s="253">
        <f>SUM(R207:R210)</f>
        <v>0</v>
      </c>
      <c r="S206" s="252"/>
      <c r="T206" s="254">
        <f>SUM(T207:T210)</f>
        <v>0</v>
      </c>
      <c r="AR206" s="248" t="s">
        <v>82</v>
      </c>
      <c r="AT206" s="255" t="s">
        <v>74</v>
      </c>
      <c r="AU206" s="255" t="s">
        <v>84</v>
      </c>
      <c r="AY206" s="248" t="s">
        <v>141</v>
      </c>
      <c r="BK206" s="256">
        <f>SUM(BK207:BK210)</f>
        <v>0</v>
      </c>
    </row>
    <row r="207" spans="1:65" s="190" customFormat="1" ht="16.5" customHeight="1">
      <c r="A207" s="187"/>
      <c r="B207" s="188"/>
      <c r="C207" s="259" t="s">
        <v>738</v>
      </c>
      <c r="D207" s="259" t="s">
        <v>143</v>
      </c>
      <c r="E207" s="260" t="s">
        <v>1031</v>
      </c>
      <c r="F207" s="261" t="s">
        <v>1032</v>
      </c>
      <c r="G207" s="262" t="s">
        <v>773</v>
      </c>
      <c r="H207" s="263">
        <v>1</v>
      </c>
      <c r="I207" s="85"/>
      <c r="J207" s="264">
        <f>ROUND(I207*H207,2)</f>
        <v>0</v>
      </c>
      <c r="K207" s="261" t="s">
        <v>3</v>
      </c>
      <c r="L207" s="188"/>
      <c r="M207" s="265" t="s">
        <v>3</v>
      </c>
      <c r="N207" s="266" t="s">
        <v>46</v>
      </c>
      <c r="O207" s="267"/>
      <c r="P207" s="268">
        <f>O207*H207</f>
        <v>0</v>
      </c>
      <c r="Q207" s="268">
        <v>0</v>
      </c>
      <c r="R207" s="268">
        <f>Q207*H207</f>
        <v>0</v>
      </c>
      <c r="S207" s="268">
        <v>0</v>
      </c>
      <c r="T207" s="269">
        <f>S207*H207</f>
        <v>0</v>
      </c>
      <c r="U207" s="187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/>
      <c r="AR207" s="270" t="s">
        <v>530</v>
      </c>
      <c r="AT207" s="270" t="s">
        <v>143</v>
      </c>
      <c r="AU207" s="270" t="s">
        <v>173</v>
      </c>
      <c r="AY207" s="180" t="s">
        <v>141</v>
      </c>
      <c r="BE207" s="271">
        <f>IF(N207="základní",J207,0)</f>
        <v>0</v>
      </c>
      <c r="BF207" s="271">
        <f>IF(N207="snížená",J207,0)</f>
        <v>0</v>
      </c>
      <c r="BG207" s="271">
        <f>IF(N207="zákl. přenesená",J207,0)</f>
        <v>0</v>
      </c>
      <c r="BH207" s="271">
        <f>IF(N207="sníž. přenesená",J207,0)</f>
        <v>0</v>
      </c>
      <c r="BI207" s="271">
        <f>IF(N207="nulová",J207,0)</f>
        <v>0</v>
      </c>
      <c r="BJ207" s="180" t="s">
        <v>82</v>
      </c>
      <c r="BK207" s="271">
        <f>ROUND(I207*H207,2)</f>
        <v>0</v>
      </c>
      <c r="BL207" s="180" t="s">
        <v>530</v>
      </c>
      <c r="BM207" s="270" t="s">
        <v>1033</v>
      </c>
    </row>
    <row r="208" spans="1:65" s="190" customFormat="1" ht="16.5" customHeight="1">
      <c r="A208" s="187"/>
      <c r="B208" s="188"/>
      <c r="C208" s="259" t="s">
        <v>745</v>
      </c>
      <c r="D208" s="259" t="s">
        <v>143</v>
      </c>
      <c r="E208" s="260" t="s">
        <v>1034</v>
      </c>
      <c r="F208" s="261" t="s">
        <v>1035</v>
      </c>
      <c r="G208" s="262" t="s">
        <v>773</v>
      </c>
      <c r="H208" s="263">
        <v>1</v>
      </c>
      <c r="I208" s="85"/>
      <c r="J208" s="264">
        <f>ROUND(I208*H208,2)</f>
        <v>0</v>
      </c>
      <c r="K208" s="261" t="s">
        <v>3</v>
      </c>
      <c r="L208" s="188"/>
      <c r="M208" s="265" t="s">
        <v>3</v>
      </c>
      <c r="N208" s="266" t="s">
        <v>46</v>
      </c>
      <c r="O208" s="267"/>
      <c r="P208" s="268">
        <f>O208*H208</f>
        <v>0</v>
      </c>
      <c r="Q208" s="268">
        <v>0</v>
      </c>
      <c r="R208" s="268">
        <f>Q208*H208</f>
        <v>0</v>
      </c>
      <c r="S208" s="268">
        <v>0</v>
      </c>
      <c r="T208" s="269">
        <f>S208*H208</f>
        <v>0</v>
      </c>
      <c r="U208" s="187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/>
      <c r="AR208" s="270" t="s">
        <v>530</v>
      </c>
      <c r="AT208" s="270" t="s">
        <v>143</v>
      </c>
      <c r="AU208" s="270" t="s">
        <v>173</v>
      </c>
      <c r="AY208" s="180" t="s">
        <v>141</v>
      </c>
      <c r="BE208" s="271">
        <f>IF(N208="základní",J208,0)</f>
        <v>0</v>
      </c>
      <c r="BF208" s="271">
        <f>IF(N208="snížená",J208,0)</f>
        <v>0</v>
      </c>
      <c r="BG208" s="271">
        <f>IF(N208="zákl. přenesená",J208,0)</f>
        <v>0</v>
      </c>
      <c r="BH208" s="271">
        <f>IF(N208="sníž. přenesená",J208,0)</f>
        <v>0</v>
      </c>
      <c r="BI208" s="271">
        <f>IF(N208="nulová",J208,0)</f>
        <v>0</v>
      </c>
      <c r="BJ208" s="180" t="s">
        <v>82</v>
      </c>
      <c r="BK208" s="271">
        <f>ROUND(I208*H208,2)</f>
        <v>0</v>
      </c>
      <c r="BL208" s="180" t="s">
        <v>530</v>
      </c>
      <c r="BM208" s="270" t="s">
        <v>1036</v>
      </c>
    </row>
    <row r="209" spans="1:65" s="190" customFormat="1" ht="16.5" customHeight="1">
      <c r="A209" s="187"/>
      <c r="B209" s="188"/>
      <c r="C209" s="259" t="s">
        <v>753</v>
      </c>
      <c r="D209" s="259" t="s">
        <v>143</v>
      </c>
      <c r="E209" s="260" t="s">
        <v>1037</v>
      </c>
      <c r="F209" s="261" t="s">
        <v>1038</v>
      </c>
      <c r="G209" s="262" t="s">
        <v>773</v>
      </c>
      <c r="H209" s="263">
        <v>1</v>
      </c>
      <c r="I209" s="85"/>
      <c r="J209" s="264">
        <f>ROUND(I209*H209,2)</f>
        <v>0</v>
      </c>
      <c r="K209" s="261" t="s">
        <v>3</v>
      </c>
      <c r="L209" s="188"/>
      <c r="M209" s="265" t="s">
        <v>3</v>
      </c>
      <c r="N209" s="266" t="s">
        <v>46</v>
      </c>
      <c r="O209" s="267"/>
      <c r="P209" s="268">
        <f>O209*H209</f>
        <v>0</v>
      </c>
      <c r="Q209" s="268">
        <v>0</v>
      </c>
      <c r="R209" s="268">
        <f>Q209*H209</f>
        <v>0</v>
      </c>
      <c r="S209" s="268">
        <v>0</v>
      </c>
      <c r="T209" s="269">
        <f>S209*H209</f>
        <v>0</v>
      </c>
      <c r="U209" s="187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/>
      <c r="AR209" s="270" t="s">
        <v>530</v>
      </c>
      <c r="AT209" s="270" t="s">
        <v>143</v>
      </c>
      <c r="AU209" s="270" t="s">
        <v>173</v>
      </c>
      <c r="AY209" s="180" t="s">
        <v>141</v>
      </c>
      <c r="BE209" s="271">
        <f>IF(N209="základní",J209,0)</f>
        <v>0</v>
      </c>
      <c r="BF209" s="271">
        <f>IF(N209="snížená",J209,0)</f>
        <v>0</v>
      </c>
      <c r="BG209" s="271">
        <f>IF(N209="zákl. přenesená",J209,0)</f>
        <v>0</v>
      </c>
      <c r="BH209" s="271">
        <f>IF(N209="sníž. přenesená",J209,0)</f>
        <v>0</v>
      </c>
      <c r="BI209" s="271">
        <f>IF(N209="nulová",J209,0)</f>
        <v>0</v>
      </c>
      <c r="BJ209" s="180" t="s">
        <v>82</v>
      </c>
      <c r="BK209" s="271">
        <f>ROUND(I209*H209,2)</f>
        <v>0</v>
      </c>
      <c r="BL209" s="180" t="s">
        <v>530</v>
      </c>
      <c r="BM209" s="270" t="s">
        <v>1039</v>
      </c>
    </row>
    <row r="210" spans="1:65" s="190" customFormat="1" ht="16.5" customHeight="1">
      <c r="A210" s="187"/>
      <c r="B210" s="188"/>
      <c r="C210" s="259" t="s">
        <v>1040</v>
      </c>
      <c r="D210" s="259" t="s">
        <v>143</v>
      </c>
      <c r="E210" s="260" t="s">
        <v>1041</v>
      </c>
      <c r="F210" s="261" t="s">
        <v>1042</v>
      </c>
      <c r="G210" s="262" t="s">
        <v>773</v>
      </c>
      <c r="H210" s="263">
        <v>1</v>
      </c>
      <c r="I210" s="85"/>
      <c r="J210" s="264">
        <f>ROUND(I210*H210,2)</f>
        <v>0</v>
      </c>
      <c r="K210" s="261" t="s">
        <v>3</v>
      </c>
      <c r="L210" s="188"/>
      <c r="M210" s="313" t="s">
        <v>3</v>
      </c>
      <c r="N210" s="314" t="s">
        <v>46</v>
      </c>
      <c r="O210" s="315"/>
      <c r="P210" s="316">
        <f>O210*H210</f>
        <v>0</v>
      </c>
      <c r="Q210" s="316">
        <v>0</v>
      </c>
      <c r="R210" s="316">
        <f>Q210*H210</f>
        <v>0</v>
      </c>
      <c r="S210" s="316">
        <v>0</v>
      </c>
      <c r="T210" s="317">
        <f>S210*H210</f>
        <v>0</v>
      </c>
      <c r="U210" s="187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/>
      <c r="AR210" s="270" t="s">
        <v>530</v>
      </c>
      <c r="AT210" s="270" t="s">
        <v>143</v>
      </c>
      <c r="AU210" s="270" t="s">
        <v>173</v>
      </c>
      <c r="AY210" s="180" t="s">
        <v>141</v>
      </c>
      <c r="BE210" s="271">
        <f>IF(N210="základní",J210,0)</f>
        <v>0</v>
      </c>
      <c r="BF210" s="271">
        <f>IF(N210="snížená",J210,0)</f>
        <v>0</v>
      </c>
      <c r="BG210" s="271">
        <f>IF(N210="zákl. přenesená",J210,0)</f>
        <v>0</v>
      </c>
      <c r="BH210" s="271">
        <f>IF(N210="sníž. přenesená",J210,0)</f>
        <v>0</v>
      </c>
      <c r="BI210" s="271">
        <f>IF(N210="nulová",J210,0)</f>
        <v>0</v>
      </c>
      <c r="BJ210" s="180" t="s">
        <v>82</v>
      </c>
      <c r="BK210" s="271">
        <f>ROUND(I210*H210,2)</f>
        <v>0</v>
      </c>
      <c r="BL210" s="180" t="s">
        <v>530</v>
      </c>
      <c r="BM210" s="270" t="s">
        <v>1043</v>
      </c>
    </row>
    <row r="211" spans="1:65" s="190" customFormat="1" ht="6.95" customHeight="1">
      <c r="A211" s="187"/>
      <c r="B211" s="211"/>
      <c r="C211" s="212"/>
      <c r="D211" s="212"/>
      <c r="E211" s="212"/>
      <c r="F211" s="212"/>
      <c r="G211" s="212"/>
      <c r="H211" s="212"/>
      <c r="I211" s="212"/>
      <c r="J211" s="212"/>
      <c r="K211" s="212"/>
      <c r="L211" s="188"/>
      <c r="M211" s="187"/>
      <c r="O211" s="187"/>
      <c r="P211" s="187"/>
      <c r="Q211" s="187"/>
      <c r="R211" s="187"/>
      <c r="S211" s="187"/>
      <c r="T211" s="187"/>
      <c r="U211" s="187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/>
    </row>
  </sheetData>
  <sheetProtection algorithmName="SHA-512" hashValue="NC65VRo9Dz3Py70Yakb43lTXmO8RaPWhquSNmAPhWmDB8186h7Zva1bZ+67Ucn19ColSDn2XEH58wQrVBZ18ag==" saltValue="pR7Vq/PdZaD3Oxeh8zL5Gw==" spinCount="100000" sheet="1" objects="1" scenarios="1"/>
  <autoFilter ref="C94:K210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79" customWidth="1"/>
    <col min="2" max="2" width="1.1640625" style="179" customWidth="1"/>
    <col min="3" max="3" width="4.1640625" style="179" customWidth="1"/>
    <col min="4" max="4" width="4.33203125" style="179" customWidth="1"/>
    <col min="5" max="5" width="17.1640625" style="179" customWidth="1"/>
    <col min="6" max="6" width="100.83203125" style="179" customWidth="1"/>
    <col min="7" max="7" width="7.5" style="179" customWidth="1"/>
    <col min="8" max="8" width="14" style="179" customWidth="1"/>
    <col min="9" max="9" width="15.83203125" style="179" customWidth="1"/>
    <col min="10" max="11" width="22.33203125" style="179" customWidth="1"/>
    <col min="12" max="12" width="9.33203125" style="179" customWidth="1"/>
    <col min="13" max="13" width="10.83203125" style="179" hidden="1" customWidth="1"/>
    <col min="14" max="14" width="9.33203125" style="179" hidden="1"/>
    <col min="15" max="20" width="14.1640625" style="179" hidden="1" customWidth="1"/>
    <col min="21" max="21" width="16.33203125" style="179" hidden="1" customWidth="1"/>
    <col min="22" max="22" width="12.33203125" style="179" customWidth="1"/>
    <col min="23" max="23" width="16.33203125" style="179" customWidth="1"/>
    <col min="24" max="24" width="12.33203125" style="179" customWidth="1"/>
    <col min="25" max="25" width="15" style="179" customWidth="1"/>
    <col min="26" max="26" width="11" style="179" customWidth="1"/>
    <col min="27" max="27" width="15" style="179" customWidth="1"/>
    <col min="28" max="28" width="16.33203125" style="179" customWidth="1"/>
    <col min="29" max="29" width="11" style="179" customWidth="1"/>
    <col min="30" max="30" width="15" style="179" customWidth="1"/>
    <col min="31" max="31" width="16.33203125" style="179" customWidth="1"/>
    <col min="32" max="43" width="9.33203125" style="179"/>
    <col min="44" max="65" width="9.33203125" style="179" hidden="1"/>
    <col min="66" max="16384" width="9.33203125" style="179"/>
  </cols>
  <sheetData>
    <row r="2" spans="1:46" ht="36.950000000000003" customHeight="1">
      <c r="L2" s="365" t="s">
        <v>6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0" t="s">
        <v>95</v>
      </c>
    </row>
    <row r="3" spans="1:46" ht="6.95" customHeight="1">
      <c r="B3" s="181"/>
      <c r="C3" s="182"/>
      <c r="D3" s="182"/>
      <c r="E3" s="182"/>
      <c r="F3" s="182"/>
      <c r="G3" s="182"/>
      <c r="H3" s="182"/>
      <c r="I3" s="182"/>
      <c r="J3" s="182"/>
      <c r="K3" s="182"/>
      <c r="L3" s="183"/>
      <c r="AT3" s="180" t="s">
        <v>84</v>
      </c>
    </row>
    <row r="4" spans="1:46" ht="24.95" customHeight="1">
      <c r="B4" s="183"/>
      <c r="D4" s="184" t="s">
        <v>99</v>
      </c>
      <c r="L4" s="183"/>
      <c r="M4" s="185" t="s">
        <v>11</v>
      </c>
      <c r="AT4" s="180" t="s">
        <v>4</v>
      </c>
    </row>
    <row r="5" spans="1:46" ht="6.95" customHeight="1">
      <c r="B5" s="183"/>
      <c r="L5" s="183"/>
    </row>
    <row r="6" spans="1:46" ht="12" customHeight="1">
      <c r="B6" s="183"/>
      <c r="D6" s="186" t="s">
        <v>17</v>
      </c>
      <c r="L6" s="183"/>
    </row>
    <row r="7" spans="1:46" ht="16.5" customHeight="1">
      <c r="B7" s="183"/>
      <c r="E7" s="367" t="str">
        <f>'Rekapitulace stavby'!K6</f>
        <v>Sklad správy a údržby budov Technické univerzity v Libereci</v>
      </c>
      <c r="F7" s="368"/>
      <c r="G7" s="368"/>
      <c r="H7" s="368"/>
      <c r="L7" s="183"/>
    </row>
    <row r="8" spans="1:46" s="190" customFormat="1" ht="12" customHeight="1">
      <c r="A8" s="187"/>
      <c r="B8" s="188"/>
      <c r="C8" s="187"/>
      <c r="D8" s="186" t="s">
        <v>100</v>
      </c>
      <c r="E8" s="187"/>
      <c r="F8" s="187"/>
      <c r="G8" s="187"/>
      <c r="H8" s="187"/>
      <c r="I8" s="187"/>
      <c r="J8" s="187"/>
      <c r="K8" s="187"/>
      <c r="L8" s="189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</row>
    <row r="9" spans="1:46" s="190" customFormat="1" ht="16.5" customHeight="1">
      <c r="A9" s="187"/>
      <c r="B9" s="188"/>
      <c r="C9" s="187"/>
      <c r="D9" s="187"/>
      <c r="E9" s="363" t="s">
        <v>1044</v>
      </c>
      <c r="F9" s="364"/>
      <c r="G9" s="364"/>
      <c r="H9" s="364"/>
      <c r="I9" s="187"/>
      <c r="J9" s="187"/>
      <c r="K9" s="187"/>
      <c r="L9" s="189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</row>
    <row r="10" spans="1:46" s="190" customFormat="1">
      <c r="A10" s="187"/>
      <c r="B10" s="188"/>
      <c r="C10" s="187"/>
      <c r="D10" s="187"/>
      <c r="E10" s="187"/>
      <c r="F10" s="187"/>
      <c r="G10" s="187"/>
      <c r="H10" s="187"/>
      <c r="I10" s="187"/>
      <c r="J10" s="187"/>
      <c r="K10" s="187"/>
      <c r="L10" s="189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</row>
    <row r="11" spans="1:46" s="190" customFormat="1" ht="12" customHeight="1">
      <c r="A11" s="187"/>
      <c r="B11" s="188"/>
      <c r="C11" s="187"/>
      <c r="D11" s="186" t="s">
        <v>19</v>
      </c>
      <c r="E11" s="187"/>
      <c r="F11" s="191" t="s">
        <v>3</v>
      </c>
      <c r="G11" s="187"/>
      <c r="H11" s="187"/>
      <c r="I11" s="186" t="s">
        <v>20</v>
      </c>
      <c r="J11" s="191" t="s">
        <v>3</v>
      </c>
      <c r="K11" s="187"/>
      <c r="L11" s="189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</row>
    <row r="12" spans="1:46" s="190" customFormat="1" ht="12" customHeight="1">
      <c r="A12" s="187"/>
      <c r="B12" s="188"/>
      <c r="C12" s="187"/>
      <c r="D12" s="186" t="s">
        <v>21</v>
      </c>
      <c r="E12" s="187"/>
      <c r="F12" s="191" t="s">
        <v>22</v>
      </c>
      <c r="G12" s="187"/>
      <c r="H12" s="187"/>
      <c r="I12" s="186" t="s">
        <v>23</v>
      </c>
      <c r="J12" s="192" t="str">
        <f>'Rekapitulace stavby'!AN8</f>
        <v>10. 11. 2024</v>
      </c>
      <c r="K12" s="187"/>
      <c r="L12" s="189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</row>
    <row r="13" spans="1:46" s="190" customFormat="1" ht="10.9" customHeight="1">
      <c r="A13" s="187"/>
      <c r="B13" s="188"/>
      <c r="C13" s="187"/>
      <c r="D13" s="187"/>
      <c r="E13" s="187"/>
      <c r="F13" s="187"/>
      <c r="G13" s="187"/>
      <c r="H13" s="187"/>
      <c r="I13" s="187"/>
      <c r="J13" s="187"/>
      <c r="K13" s="187"/>
      <c r="L13" s="189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</row>
    <row r="14" spans="1:46" s="190" customFormat="1" ht="12" customHeight="1">
      <c r="A14" s="187"/>
      <c r="B14" s="188"/>
      <c r="C14" s="187"/>
      <c r="D14" s="186" t="s">
        <v>25</v>
      </c>
      <c r="E14" s="187"/>
      <c r="F14" s="187"/>
      <c r="G14" s="187"/>
      <c r="H14" s="187"/>
      <c r="I14" s="186" t="s">
        <v>26</v>
      </c>
      <c r="J14" s="191" t="s">
        <v>27</v>
      </c>
      <c r="K14" s="187"/>
      <c r="L14" s="189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</row>
    <row r="15" spans="1:46" s="190" customFormat="1" ht="18" customHeight="1">
      <c r="A15" s="187"/>
      <c r="B15" s="188"/>
      <c r="C15" s="187"/>
      <c r="D15" s="187"/>
      <c r="E15" s="191" t="s">
        <v>28</v>
      </c>
      <c r="F15" s="187"/>
      <c r="G15" s="187"/>
      <c r="H15" s="187"/>
      <c r="I15" s="186" t="s">
        <v>29</v>
      </c>
      <c r="J15" s="191" t="s">
        <v>30</v>
      </c>
      <c r="K15" s="187"/>
      <c r="L15" s="189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</row>
    <row r="16" spans="1:46" s="190" customFormat="1" ht="6.95" customHeight="1">
      <c r="A16" s="187"/>
      <c r="B16" s="188"/>
      <c r="C16" s="187"/>
      <c r="D16" s="187"/>
      <c r="E16" s="187"/>
      <c r="F16" s="187"/>
      <c r="G16" s="187"/>
      <c r="H16" s="187"/>
      <c r="I16" s="187"/>
      <c r="J16" s="187"/>
      <c r="K16" s="187"/>
      <c r="L16" s="189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</row>
    <row r="17" spans="1:31" s="190" customFormat="1" ht="12" customHeight="1">
      <c r="A17" s="187"/>
      <c r="B17" s="188"/>
      <c r="C17" s="187"/>
      <c r="D17" s="186" t="s">
        <v>31</v>
      </c>
      <c r="E17" s="187"/>
      <c r="F17" s="187"/>
      <c r="G17" s="187"/>
      <c r="H17" s="187"/>
      <c r="I17" s="186" t="s">
        <v>26</v>
      </c>
      <c r="J17" s="23" t="str">
        <f>'Rekapitulace stavby'!AN13</f>
        <v>Vyplň údaj</v>
      </c>
      <c r="K17" s="187"/>
      <c r="L17" s="189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</row>
    <row r="18" spans="1:31" s="190" customFormat="1" ht="18" customHeight="1">
      <c r="A18" s="187"/>
      <c r="B18" s="188"/>
      <c r="C18" s="187"/>
      <c r="D18" s="187"/>
      <c r="E18" s="369">
        <f>'Rekapitulace stavby'!E14</f>
        <v>0</v>
      </c>
      <c r="F18" s="370"/>
      <c r="G18" s="370"/>
      <c r="H18" s="370"/>
      <c r="I18" s="186" t="s">
        <v>29</v>
      </c>
      <c r="J18" s="23" t="str">
        <f>'Rekapitulace stavby'!AN14</f>
        <v>Vyplň údaj</v>
      </c>
      <c r="K18" s="187"/>
      <c r="L18" s="189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</row>
    <row r="19" spans="1:31" s="190" customFormat="1" ht="6.95" customHeight="1">
      <c r="A19" s="187"/>
      <c r="B19" s="188"/>
      <c r="C19" s="187"/>
      <c r="D19" s="187"/>
      <c r="E19" s="187"/>
      <c r="F19" s="187"/>
      <c r="G19" s="187"/>
      <c r="H19" s="187"/>
      <c r="I19" s="187"/>
      <c r="J19" s="187"/>
      <c r="K19" s="187"/>
      <c r="L19" s="189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</row>
    <row r="20" spans="1:31" s="190" customFormat="1" ht="12" customHeight="1">
      <c r="A20" s="187"/>
      <c r="B20" s="188"/>
      <c r="C20" s="187"/>
      <c r="D20" s="186" t="s">
        <v>33</v>
      </c>
      <c r="E20" s="187"/>
      <c r="F20" s="187"/>
      <c r="G20" s="187"/>
      <c r="H20" s="187"/>
      <c r="I20" s="186" t="s">
        <v>26</v>
      </c>
      <c r="J20" s="191" t="s">
        <v>34</v>
      </c>
      <c r="K20" s="187"/>
      <c r="L20" s="189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</row>
    <row r="21" spans="1:31" s="190" customFormat="1" ht="18" customHeight="1">
      <c r="A21" s="187"/>
      <c r="B21" s="188"/>
      <c r="C21" s="187"/>
      <c r="D21" s="187"/>
      <c r="E21" s="191" t="s">
        <v>35</v>
      </c>
      <c r="F21" s="187"/>
      <c r="G21" s="187"/>
      <c r="H21" s="187"/>
      <c r="I21" s="186" t="s">
        <v>29</v>
      </c>
      <c r="J21" s="191" t="s">
        <v>3</v>
      </c>
      <c r="K21" s="187"/>
      <c r="L21" s="189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</row>
    <row r="22" spans="1:31" s="190" customFormat="1" ht="6.95" customHeight="1">
      <c r="A22" s="187"/>
      <c r="B22" s="188"/>
      <c r="C22" s="187"/>
      <c r="D22" s="187"/>
      <c r="E22" s="187"/>
      <c r="F22" s="187"/>
      <c r="G22" s="187"/>
      <c r="H22" s="187"/>
      <c r="I22" s="187"/>
      <c r="J22" s="187"/>
      <c r="K22" s="187"/>
      <c r="L22" s="189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</row>
    <row r="23" spans="1:31" s="190" customFormat="1" ht="12" customHeight="1">
      <c r="A23" s="187"/>
      <c r="B23" s="188"/>
      <c r="C23" s="187"/>
      <c r="D23" s="186" t="s">
        <v>37</v>
      </c>
      <c r="E23" s="187"/>
      <c r="F23" s="187"/>
      <c r="G23" s="187"/>
      <c r="H23" s="187"/>
      <c r="I23" s="186" t="s">
        <v>26</v>
      </c>
      <c r="J23" s="191" t="str">
        <f>IF('Rekapitulace stavby'!AN19="","",'Rekapitulace stavby'!AN19)</f>
        <v/>
      </c>
      <c r="K23" s="187"/>
      <c r="L23" s="189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</row>
    <row r="24" spans="1:31" s="190" customFormat="1" ht="18" customHeight="1">
      <c r="A24" s="187"/>
      <c r="B24" s="188"/>
      <c r="C24" s="187"/>
      <c r="D24" s="187"/>
      <c r="E24" s="191" t="str">
        <f>IF('Rekapitulace stavby'!E20="","",'Rekapitulace stavby'!E20)</f>
        <v xml:space="preserve"> </v>
      </c>
      <c r="F24" s="187"/>
      <c r="G24" s="187"/>
      <c r="H24" s="187"/>
      <c r="I24" s="186" t="s">
        <v>29</v>
      </c>
      <c r="J24" s="191" t="str">
        <f>IF('Rekapitulace stavby'!AN20="","",'Rekapitulace stavby'!AN20)</f>
        <v/>
      </c>
      <c r="K24" s="187"/>
      <c r="L24" s="189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</row>
    <row r="25" spans="1:31" s="190" customFormat="1" ht="6.95" customHeight="1">
      <c r="A25" s="187"/>
      <c r="B25" s="188"/>
      <c r="C25" s="187"/>
      <c r="D25" s="187"/>
      <c r="E25" s="187"/>
      <c r="F25" s="187"/>
      <c r="G25" s="187"/>
      <c r="H25" s="187"/>
      <c r="I25" s="187"/>
      <c r="J25" s="187"/>
      <c r="K25" s="187"/>
      <c r="L25" s="189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</row>
    <row r="26" spans="1:31" s="190" customFormat="1" ht="12" customHeight="1">
      <c r="A26" s="187"/>
      <c r="B26" s="188"/>
      <c r="C26" s="187"/>
      <c r="D26" s="186" t="s">
        <v>39</v>
      </c>
      <c r="E26" s="187"/>
      <c r="F26" s="187"/>
      <c r="G26" s="187"/>
      <c r="H26" s="187"/>
      <c r="I26" s="187"/>
      <c r="J26" s="187"/>
      <c r="K26" s="187"/>
      <c r="L26" s="189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</row>
    <row r="27" spans="1:31" s="196" customFormat="1" ht="16.5" customHeight="1">
      <c r="A27" s="193"/>
      <c r="B27" s="194"/>
      <c r="C27" s="193"/>
      <c r="D27" s="193"/>
      <c r="E27" s="371" t="s">
        <v>3</v>
      </c>
      <c r="F27" s="371"/>
      <c r="G27" s="371"/>
      <c r="H27" s="37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90" customFormat="1" ht="6.95" customHeight="1">
      <c r="A28" s="187"/>
      <c r="B28" s="188"/>
      <c r="C28" s="187"/>
      <c r="D28" s="187"/>
      <c r="E28" s="187"/>
      <c r="F28" s="187"/>
      <c r="G28" s="187"/>
      <c r="H28" s="187"/>
      <c r="I28" s="187"/>
      <c r="J28" s="187"/>
      <c r="K28" s="187"/>
      <c r="L28" s="189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</row>
    <row r="29" spans="1:31" s="190" customFormat="1" ht="6.95" customHeight="1">
      <c r="A29" s="187"/>
      <c r="B29" s="188"/>
      <c r="C29" s="187"/>
      <c r="D29" s="197"/>
      <c r="E29" s="197"/>
      <c r="F29" s="197"/>
      <c r="G29" s="197"/>
      <c r="H29" s="197"/>
      <c r="I29" s="197"/>
      <c r="J29" s="197"/>
      <c r="K29" s="197"/>
      <c r="L29" s="189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</row>
    <row r="30" spans="1:31" s="190" customFormat="1" ht="25.35" customHeight="1">
      <c r="A30" s="187"/>
      <c r="B30" s="188"/>
      <c r="C30" s="187"/>
      <c r="D30" s="198" t="s">
        <v>41</v>
      </c>
      <c r="E30" s="187"/>
      <c r="F30" s="187"/>
      <c r="G30" s="187"/>
      <c r="H30" s="187"/>
      <c r="I30" s="187"/>
      <c r="J30" s="199">
        <f>ROUND(J83, 2)</f>
        <v>0</v>
      </c>
      <c r="K30" s="187"/>
      <c r="L30" s="189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</row>
    <row r="31" spans="1:31" s="190" customFormat="1" ht="6.95" customHeight="1">
      <c r="A31" s="187"/>
      <c r="B31" s="188"/>
      <c r="C31" s="187"/>
      <c r="D31" s="197"/>
      <c r="E31" s="197"/>
      <c r="F31" s="197"/>
      <c r="G31" s="197"/>
      <c r="H31" s="197"/>
      <c r="I31" s="197"/>
      <c r="J31" s="197"/>
      <c r="K31" s="197"/>
      <c r="L31" s="189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</row>
    <row r="32" spans="1:31" s="190" customFormat="1" ht="14.45" customHeight="1">
      <c r="A32" s="187"/>
      <c r="B32" s="188"/>
      <c r="C32" s="187"/>
      <c r="D32" s="187"/>
      <c r="E32" s="187"/>
      <c r="F32" s="200" t="s">
        <v>43</v>
      </c>
      <c r="G32" s="187"/>
      <c r="H32" s="187"/>
      <c r="I32" s="200" t="s">
        <v>42</v>
      </c>
      <c r="J32" s="200" t="s">
        <v>44</v>
      </c>
      <c r="K32" s="187"/>
      <c r="L32" s="189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</row>
    <row r="33" spans="1:31" s="190" customFormat="1" ht="14.45" customHeight="1">
      <c r="A33" s="187"/>
      <c r="B33" s="188"/>
      <c r="C33" s="187"/>
      <c r="D33" s="201" t="s">
        <v>45</v>
      </c>
      <c r="E33" s="186" t="s">
        <v>46</v>
      </c>
      <c r="F33" s="202">
        <f>ROUND((SUM(BE83:BE122)),  2)</f>
        <v>0</v>
      </c>
      <c r="G33" s="187"/>
      <c r="H33" s="187"/>
      <c r="I33" s="203">
        <v>0.21</v>
      </c>
      <c r="J33" s="202">
        <f>ROUND(((SUM(BE83:BE122))*I33),  2)</f>
        <v>0</v>
      </c>
      <c r="K33" s="187"/>
      <c r="L33" s="189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</row>
    <row r="34" spans="1:31" s="190" customFormat="1" ht="14.45" customHeight="1">
      <c r="A34" s="187"/>
      <c r="B34" s="188"/>
      <c r="C34" s="187"/>
      <c r="D34" s="187"/>
      <c r="E34" s="186" t="s">
        <v>47</v>
      </c>
      <c r="F34" s="202">
        <f>ROUND((SUM(BF83:BF122)),  2)</f>
        <v>0</v>
      </c>
      <c r="G34" s="187"/>
      <c r="H34" s="187"/>
      <c r="I34" s="203">
        <v>0.12</v>
      </c>
      <c r="J34" s="202">
        <f>ROUND(((SUM(BF83:BF122))*I34),  2)</f>
        <v>0</v>
      </c>
      <c r="K34" s="187"/>
      <c r="L34" s="189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</row>
    <row r="35" spans="1:31" s="190" customFormat="1" ht="14.45" hidden="1" customHeight="1">
      <c r="A35" s="187"/>
      <c r="B35" s="188"/>
      <c r="C35" s="187"/>
      <c r="D35" s="187"/>
      <c r="E35" s="186" t="s">
        <v>48</v>
      </c>
      <c r="F35" s="202">
        <f>ROUND((SUM(BG83:BG122)),  2)</f>
        <v>0</v>
      </c>
      <c r="G35" s="187"/>
      <c r="H35" s="187"/>
      <c r="I35" s="203">
        <v>0.21</v>
      </c>
      <c r="J35" s="202">
        <f>0</f>
        <v>0</v>
      </c>
      <c r="K35" s="187"/>
      <c r="L35" s="189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</row>
    <row r="36" spans="1:31" s="190" customFormat="1" ht="14.45" hidden="1" customHeight="1">
      <c r="A36" s="187"/>
      <c r="B36" s="188"/>
      <c r="C36" s="187"/>
      <c r="D36" s="187"/>
      <c r="E36" s="186" t="s">
        <v>49</v>
      </c>
      <c r="F36" s="202">
        <f>ROUND((SUM(BH83:BH122)),  2)</f>
        <v>0</v>
      </c>
      <c r="G36" s="187"/>
      <c r="H36" s="187"/>
      <c r="I36" s="203">
        <v>0.12</v>
      </c>
      <c r="J36" s="202">
        <f>0</f>
        <v>0</v>
      </c>
      <c r="K36" s="187"/>
      <c r="L36" s="189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</row>
    <row r="37" spans="1:31" s="190" customFormat="1" ht="14.45" hidden="1" customHeight="1">
      <c r="A37" s="187"/>
      <c r="B37" s="188"/>
      <c r="C37" s="187"/>
      <c r="D37" s="187"/>
      <c r="E37" s="186" t="s">
        <v>50</v>
      </c>
      <c r="F37" s="202">
        <f>ROUND((SUM(BI83:BI122)),  2)</f>
        <v>0</v>
      </c>
      <c r="G37" s="187"/>
      <c r="H37" s="187"/>
      <c r="I37" s="203">
        <v>0</v>
      </c>
      <c r="J37" s="202">
        <f>0</f>
        <v>0</v>
      </c>
      <c r="K37" s="187"/>
      <c r="L37" s="189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</row>
    <row r="38" spans="1:31" s="190" customFormat="1" ht="6.95" customHeight="1">
      <c r="A38" s="187"/>
      <c r="B38" s="188"/>
      <c r="C38" s="187"/>
      <c r="D38" s="187"/>
      <c r="E38" s="187"/>
      <c r="F38" s="187"/>
      <c r="G38" s="187"/>
      <c r="H38" s="187"/>
      <c r="I38" s="187"/>
      <c r="J38" s="187"/>
      <c r="K38" s="187"/>
      <c r="L38" s="189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</row>
    <row r="39" spans="1:31" s="190" customFormat="1" ht="25.35" customHeight="1">
      <c r="A39" s="187"/>
      <c r="B39" s="188"/>
      <c r="C39" s="204"/>
      <c r="D39" s="205" t="s">
        <v>51</v>
      </c>
      <c r="E39" s="206"/>
      <c r="F39" s="206"/>
      <c r="G39" s="207" t="s">
        <v>52</v>
      </c>
      <c r="H39" s="208" t="s">
        <v>53</v>
      </c>
      <c r="I39" s="206"/>
      <c r="J39" s="209">
        <f>SUM(J30:J37)</f>
        <v>0</v>
      </c>
      <c r="K39" s="210"/>
      <c r="L39" s="189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</row>
    <row r="40" spans="1:31" s="190" customFormat="1" ht="14.45" customHeight="1">
      <c r="A40" s="187"/>
      <c r="B40" s="211"/>
      <c r="C40" s="212"/>
      <c r="D40" s="212"/>
      <c r="E40" s="212"/>
      <c r="F40" s="212"/>
      <c r="G40" s="212"/>
      <c r="H40" s="212"/>
      <c r="I40" s="212"/>
      <c r="J40" s="212"/>
      <c r="K40" s="212"/>
      <c r="L40" s="189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</row>
    <row r="44" spans="1:31" s="190" customFormat="1" ht="6.95" customHeight="1">
      <c r="A44" s="187"/>
      <c r="B44" s="213"/>
      <c r="C44" s="214"/>
      <c r="D44" s="214"/>
      <c r="E44" s="214"/>
      <c r="F44" s="214"/>
      <c r="G44" s="214"/>
      <c r="H44" s="214"/>
      <c r="I44" s="214"/>
      <c r="J44" s="214"/>
      <c r="K44" s="214"/>
      <c r="L44" s="189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</row>
    <row r="45" spans="1:31" s="190" customFormat="1" ht="24.95" customHeight="1">
      <c r="A45" s="187"/>
      <c r="B45" s="188"/>
      <c r="C45" s="184" t="s">
        <v>104</v>
      </c>
      <c r="D45" s="187"/>
      <c r="E45" s="187"/>
      <c r="F45" s="187"/>
      <c r="G45" s="187"/>
      <c r="H45" s="187"/>
      <c r="I45" s="187"/>
      <c r="J45" s="187"/>
      <c r="K45" s="187"/>
      <c r="L45" s="189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</row>
    <row r="46" spans="1:31" s="190" customFormat="1" ht="6.95" customHeight="1">
      <c r="A46" s="187"/>
      <c r="B46" s="188"/>
      <c r="C46" s="187"/>
      <c r="D46" s="187"/>
      <c r="E46" s="187"/>
      <c r="F46" s="187"/>
      <c r="G46" s="187"/>
      <c r="H46" s="187"/>
      <c r="I46" s="187"/>
      <c r="J46" s="187"/>
      <c r="K46" s="187"/>
      <c r="L46" s="189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</row>
    <row r="47" spans="1:31" s="190" customFormat="1" ht="12" customHeight="1">
      <c r="A47" s="187"/>
      <c r="B47" s="188"/>
      <c r="C47" s="186" t="s">
        <v>17</v>
      </c>
      <c r="D47" s="187"/>
      <c r="E47" s="187"/>
      <c r="F47" s="187"/>
      <c r="G47" s="187"/>
      <c r="H47" s="187"/>
      <c r="I47" s="187"/>
      <c r="J47" s="187"/>
      <c r="K47" s="187"/>
      <c r="L47" s="189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</row>
    <row r="48" spans="1:31" s="190" customFormat="1" ht="16.5" customHeight="1">
      <c r="A48" s="187"/>
      <c r="B48" s="188"/>
      <c r="C48" s="187"/>
      <c r="D48" s="187"/>
      <c r="E48" s="367" t="str">
        <f>E7</f>
        <v>Sklad správy a údržby budov Technické univerzity v Libereci</v>
      </c>
      <c r="F48" s="368"/>
      <c r="G48" s="368"/>
      <c r="H48" s="368"/>
      <c r="I48" s="187"/>
      <c r="J48" s="187"/>
      <c r="K48" s="187"/>
      <c r="L48" s="189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</row>
    <row r="49" spans="1:47" s="190" customFormat="1" ht="12" customHeight="1">
      <c r="A49" s="187"/>
      <c r="B49" s="188"/>
      <c r="C49" s="186" t="s">
        <v>100</v>
      </c>
      <c r="D49" s="187"/>
      <c r="E49" s="187"/>
      <c r="F49" s="187"/>
      <c r="G49" s="187"/>
      <c r="H49" s="187"/>
      <c r="I49" s="187"/>
      <c r="J49" s="187"/>
      <c r="K49" s="187"/>
      <c r="L49" s="189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</row>
    <row r="50" spans="1:47" s="190" customFormat="1" ht="16.5" customHeight="1">
      <c r="A50" s="187"/>
      <c r="B50" s="188"/>
      <c r="C50" s="187"/>
      <c r="D50" s="187"/>
      <c r="E50" s="363" t="str">
        <f>E9</f>
        <v>SO-02 - Bourací práce</v>
      </c>
      <c r="F50" s="364"/>
      <c r="G50" s="364"/>
      <c r="H50" s="364"/>
      <c r="I50" s="187"/>
      <c r="J50" s="187"/>
      <c r="K50" s="187"/>
      <c r="L50" s="189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</row>
    <row r="51" spans="1:47" s="190" customFormat="1" ht="6.95" customHeight="1">
      <c r="A51" s="187"/>
      <c r="B51" s="188"/>
      <c r="C51" s="187"/>
      <c r="D51" s="187"/>
      <c r="E51" s="187"/>
      <c r="F51" s="187"/>
      <c r="G51" s="187"/>
      <c r="H51" s="187"/>
      <c r="I51" s="187"/>
      <c r="J51" s="187"/>
      <c r="K51" s="187"/>
      <c r="L51" s="189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</row>
    <row r="52" spans="1:47" s="190" customFormat="1" ht="12" customHeight="1">
      <c r="A52" s="187"/>
      <c r="B52" s="188"/>
      <c r="C52" s="186" t="s">
        <v>21</v>
      </c>
      <c r="D52" s="187"/>
      <c r="E52" s="187"/>
      <c r="F52" s="191" t="str">
        <f>F12</f>
        <v>Parc. č. 2767/2, 2767/1, 2767/3</v>
      </c>
      <c r="G52" s="187"/>
      <c r="H52" s="187"/>
      <c r="I52" s="186" t="s">
        <v>23</v>
      </c>
      <c r="J52" s="192" t="str">
        <f>IF(J12="","",J12)</f>
        <v>10. 11. 2024</v>
      </c>
      <c r="K52" s="187"/>
      <c r="L52" s="189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</row>
    <row r="53" spans="1:47" s="190" customFormat="1" ht="6.95" customHeight="1">
      <c r="A53" s="187"/>
      <c r="B53" s="188"/>
      <c r="C53" s="187"/>
      <c r="D53" s="187"/>
      <c r="E53" s="187"/>
      <c r="F53" s="187"/>
      <c r="G53" s="187"/>
      <c r="H53" s="187"/>
      <c r="I53" s="187"/>
      <c r="J53" s="187"/>
      <c r="K53" s="187"/>
      <c r="L53" s="189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</row>
    <row r="54" spans="1:47" s="190" customFormat="1" ht="15.2" customHeight="1">
      <c r="A54" s="187"/>
      <c r="B54" s="188"/>
      <c r="C54" s="186" t="s">
        <v>25</v>
      </c>
      <c r="D54" s="187"/>
      <c r="E54" s="187"/>
      <c r="F54" s="191" t="str">
        <f>E15</f>
        <v>Technické univerzity v Libereci</v>
      </c>
      <c r="G54" s="187"/>
      <c r="H54" s="187"/>
      <c r="I54" s="186" t="s">
        <v>33</v>
      </c>
      <c r="J54" s="215" t="str">
        <f>E21</f>
        <v>REPOS.Lbc, s.r.o.</v>
      </c>
      <c r="K54" s="187"/>
      <c r="L54" s="189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</row>
    <row r="55" spans="1:47" s="190" customFormat="1" ht="15.2" customHeight="1">
      <c r="A55" s="187"/>
      <c r="B55" s="188"/>
      <c r="C55" s="186" t="s">
        <v>31</v>
      </c>
      <c r="D55" s="187"/>
      <c r="E55" s="187"/>
      <c r="F55" s="191">
        <f>IF(E18="","",E18)</f>
        <v>0</v>
      </c>
      <c r="G55" s="187"/>
      <c r="H55" s="187"/>
      <c r="I55" s="186" t="s">
        <v>37</v>
      </c>
      <c r="J55" s="215" t="str">
        <f>E24</f>
        <v xml:space="preserve"> </v>
      </c>
      <c r="K55" s="187"/>
      <c r="L55" s="189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</row>
    <row r="56" spans="1:47" s="190" customFormat="1" ht="10.35" customHeight="1">
      <c r="A56" s="187"/>
      <c r="B56" s="188"/>
      <c r="C56" s="187"/>
      <c r="D56" s="187"/>
      <c r="E56" s="187"/>
      <c r="F56" s="187"/>
      <c r="G56" s="187"/>
      <c r="H56" s="187"/>
      <c r="I56" s="187"/>
      <c r="J56" s="187"/>
      <c r="K56" s="187"/>
      <c r="L56" s="189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</row>
    <row r="57" spans="1:47" s="190" customFormat="1" ht="29.25" customHeight="1">
      <c r="A57" s="187"/>
      <c r="B57" s="188"/>
      <c r="C57" s="216" t="s">
        <v>105</v>
      </c>
      <c r="D57" s="204"/>
      <c r="E57" s="204"/>
      <c r="F57" s="204"/>
      <c r="G57" s="204"/>
      <c r="H57" s="204"/>
      <c r="I57" s="204"/>
      <c r="J57" s="217" t="s">
        <v>106</v>
      </c>
      <c r="K57" s="204"/>
      <c r="L57" s="189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</row>
    <row r="58" spans="1:47" s="190" customFormat="1" ht="10.35" customHeight="1">
      <c r="A58" s="187"/>
      <c r="B58" s="188"/>
      <c r="C58" s="187"/>
      <c r="D58" s="187"/>
      <c r="E58" s="187"/>
      <c r="F58" s="187"/>
      <c r="G58" s="187"/>
      <c r="H58" s="187"/>
      <c r="I58" s="187"/>
      <c r="J58" s="187"/>
      <c r="K58" s="187"/>
      <c r="L58" s="189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</row>
    <row r="59" spans="1:47" s="190" customFormat="1" ht="22.9" customHeight="1">
      <c r="A59" s="187"/>
      <c r="B59" s="188"/>
      <c r="C59" s="218" t="s">
        <v>73</v>
      </c>
      <c r="D59" s="187"/>
      <c r="E59" s="187"/>
      <c r="F59" s="187"/>
      <c r="G59" s="187"/>
      <c r="H59" s="187"/>
      <c r="I59" s="187"/>
      <c r="J59" s="199">
        <f>J83</f>
        <v>0</v>
      </c>
      <c r="K59" s="187"/>
      <c r="L59" s="189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U59" s="180" t="s">
        <v>107</v>
      </c>
    </row>
    <row r="60" spans="1:47" s="219" customFormat="1" ht="24.95" customHeight="1">
      <c r="B60" s="220"/>
      <c r="D60" s="221" t="s">
        <v>108</v>
      </c>
      <c r="E60" s="222"/>
      <c r="F60" s="222"/>
      <c r="G60" s="222"/>
      <c r="H60" s="222"/>
      <c r="I60" s="222"/>
      <c r="J60" s="223">
        <f>J84</f>
        <v>0</v>
      </c>
      <c r="L60" s="220"/>
    </row>
    <row r="61" spans="1:47" s="224" customFormat="1" ht="19.899999999999999" customHeight="1">
      <c r="B61" s="225"/>
      <c r="D61" s="226" t="s">
        <v>109</v>
      </c>
      <c r="E61" s="227"/>
      <c r="F61" s="227"/>
      <c r="G61" s="227"/>
      <c r="H61" s="227"/>
      <c r="I61" s="227"/>
      <c r="J61" s="228">
        <f>J85</f>
        <v>0</v>
      </c>
      <c r="L61" s="225"/>
    </row>
    <row r="62" spans="1:47" s="224" customFormat="1" ht="19.899999999999999" customHeight="1">
      <c r="B62" s="225"/>
      <c r="D62" s="226" t="s">
        <v>115</v>
      </c>
      <c r="E62" s="227"/>
      <c r="F62" s="227"/>
      <c r="G62" s="227"/>
      <c r="H62" s="227"/>
      <c r="I62" s="227"/>
      <c r="J62" s="228">
        <f>J90</f>
        <v>0</v>
      </c>
      <c r="L62" s="225"/>
    </row>
    <row r="63" spans="1:47" s="224" customFormat="1" ht="19.899999999999999" customHeight="1">
      <c r="B63" s="225"/>
      <c r="D63" s="226" t="s">
        <v>1045</v>
      </c>
      <c r="E63" s="227"/>
      <c r="F63" s="227"/>
      <c r="G63" s="227"/>
      <c r="H63" s="227"/>
      <c r="I63" s="227"/>
      <c r="J63" s="228">
        <f>J109</f>
        <v>0</v>
      </c>
      <c r="L63" s="225"/>
    </row>
    <row r="64" spans="1:47" s="190" customFormat="1" ht="21.75" customHeight="1">
      <c r="A64" s="187"/>
      <c r="B64" s="188"/>
      <c r="C64" s="187"/>
      <c r="D64" s="187"/>
      <c r="E64" s="187"/>
      <c r="F64" s="187"/>
      <c r="G64" s="187"/>
      <c r="H64" s="187"/>
      <c r="I64" s="187"/>
      <c r="J64" s="187"/>
      <c r="K64" s="187"/>
      <c r="L64" s="189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  <c r="AC64" s="187"/>
      <c r="AD64" s="187"/>
      <c r="AE64" s="187"/>
    </row>
    <row r="65" spans="1:31" s="190" customFormat="1" ht="6.95" customHeight="1">
      <c r="A65" s="187"/>
      <c r="B65" s="211"/>
      <c r="C65" s="212"/>
      <c r="D65" s="212"/>
      <c r="E65" s="212"/>
      <c r="F65" s="212"/>
      <c r="G65" s="212"/>
      <c r="H65" s="212"/>
      <c r="I65" s="212"/>
      <c r="J65" s="212"/>
      <c r="K65" s="212"/>
      <c r="L65" s="189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</row>
    <row r="69" spans="1:31" s="190" customFormat="1" ht="6.95" customHeight="1">
      <c r="A69" s="187"/>
      <c r="B69" s="213"/>
      <c r="C69" s="214"/>
      <c r="D69" s="214"/>
      <c r="E69" s="214"/>
      <c r="F69" s="214"/>
      <c r="G69" s="214"/>
      <c r="H69" s="214"/>
      <c r="I69" s="214"/>
      <c r="J69" s="214"/>
      <c r="K69" s="214"/>
      <c r="L69" s="189"/>
      <c r="S69" s="187"/>
      <c r="T69" s="187"/>
      <c r="U69" s="187"/>
      <c r="V69" s="187"/>
      <c r="W69" s="187"/>
      <c r="X69" s="187"/>
      <c r="Y69" s="187"/>
      <c r="Z69" s="187"/>
      <c r="AA69" s="187"/>
      <c r="AB69" s="187"/>
      <c r="AC69" s="187"/>
      <c r="AD69" s="187"/>
      <c r="AE69" s="187"/>
    </row>
    <row r="70" spans="1:31" s="190" customFormat="1" ht="24.95" customHeight="1">
      <c r="A70" s="187"/>
      <c r="B70" s="188"/>
      <c r="C70" s="184" t="s">
        <v>126</v>
      </c>
      <c r="D70" s="187"/>
      <c r="E70" s="187"/>
      <c r="F70" s="187"/>
      <c r="G70" s="187"/>
      <c r="H70" s="187"/>
      <c r="I70" s="187"/>
      <c r="J70" s="187"/>
      <c r="K70" s="187"/>
      <c r="L70" s="189"/>
      <c r="S70" s="187"/>
      <c r="T70" s="187"/>
      <c r="U70" s="187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</row>
    <row r="71" spans="1:31" s="190" customFormat="1" ht="6.95" customHeight="1">
      <c r="A71" s="187"/>
      <c r="B71" s="188"/>
      <c r="C71" s="187"/>
      <c r="D71" s="187"/>
      <c r="E71" s="187"/>
      <c r="F71" s="187"/>
      <c r="G71" s="187"/>
      <c r="H71" s="187"/>
      <c r="I71" s="187"/>
      <c r="J71" s="187"/>
      <c r="K71" s="187"/>
      <c r="L71" s="189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</row>
    <row r="72" spans="1:31" s="190" customFormat="1" ht="12" customHeight="1">
      <c r="A72" s="187"/>
      <c r="B72" s="188"/>
      <c r="C72" s="186" t="s">
        <v>17</v>
      </c>
      <c r="D72" s="187"/>
      <c r="E72" s="187"/>
      <c r="F72" s="187"/>
      <c r="G72" s="187"/>
      <c r="H72" s="187"/>
      <c r="I72" s="187"/>
      <c r="J72" s="187"/>
      <c r="K72" s="187"/>
      <c r="L72" s="189"/>
      <c r="S72" s="187"/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</row>
    <row r="73" spans="1:31" s="190" customFormat="1" ht="16.5" customHeight="1">
      <c r="A73" s="187"/>
      <c r="B73" s="188"/>
      <c r="C73" s="187"/>
      <c r="D73" s="187"/>
      <c r="E73" s="367" t="str">
        <f>E7</f>
        <v>Sklad správy a údržby budov Technické univerzity v Libereci</v>
      </c>
      <c r="F73" s="368"/>
      <c r="G73" s="368"/>
      <c r="H73" s="368"/>
      <c r="I73" s="187"/>
      <c r="J73" s="187"/>
      <c r="K73" s="187"/>
      <c r="L73" s="189"/>
      <c r="S73" s="187"/>
      <c r="T73" s="187"/>
      <c r="U73" s="187"/>
      <c r="V73" s="187"/>
      <c r="W73" s="187"/>
      <c r="X73" s="187"/>
      <c r="Y73" s="187"/>
      <c r="Z73" s="187"/>
      <c r="AA73" s="187"/>
      <c r="AB73" s="187"/>
      <c r="AC73" s="187"/>
      <c r="AD73" s="187"/>
      <c r="AE73" s="187"/>
    </row>
    <row r="74" spans="1:31" s="190" customFormat="1" ht="12" customHeight="1">
      <c r="A74" s="187"/>
      <c r="B74" s="188"/>
      <c r="C74" s="186" t="s">
        <v>100</v>
      </c>
      <c r="D74" s="187"/>
      <c r="E74" s="187"/>
      <c r="F74" s="187"/>
      <c r="G74" s="187"/>
      <c r="H74" s="187"/>
      <c r="I74" s="187"/>
      <c r="J74" s="187"/>
      <c r="K74" s="187"/>
      <c r="L74" s="189"/>
      <c r="S74" s="187"/>
      <c r="T74" s="187"/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</row>
    <row r="75" spans="1:31" s="190" customFormat="1" ht="16.5" customHeight="1">
      <c r="A75" s="187"/>
      <c r="B75" s="188"/>
      <c r="C75" s="187"/>
      <c r="D75" s="187"/>
      <c r="E75" s="363" t="str">
        <f>E9</f>
        <v>SO-02 - Bourací práce</v>
      </c>
      <c r="F75" s="364"/>
      <c r="G75" s="364"/>
      <c r="H75" s="364"/>
      <c r="I75" s="187"/>
      <c r="J75" s="187"/>
      <c r="K75" s="187"/>
      <c r="L75" s="189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  <c r="AC75" s="187"/>
      <c r="AD75" s="187"/>
      <c r="AE75" s="187"/>
    </row>
    <row r="76" spans="1:31" s="190" customFormat="1" ht="6.95" customHeight="1">
      <c r="A76" s="187"/>
      <c r="B76" s="188"/>
      <c r="C76" s="187"/>
      <c r="D76" s="187"/>
      <c r="E76" s="187"/>
      <c r="F76" s="187"/>
      <c r="G76" s="187"/>
      <c r="H76" s="187"/>
      <c r="I76" s="187"/>
      <c r="J76" s="187"/>
      <c r="K76" s="187"/>
      <c r="L76" s="189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</row>
    <row r="77" spans="1:31" s="190" customFormat="1" ht="12" customHeight="1">
      <c r="A77" s="187"/>
      <c r="B77" s="188"/>
      <c r="C77" s="186" t="s">
        <v>21</v>
      </c>
      <c r="D77" s="187"/>
      <c r="E77" s="187"/>
      <c r="F77" s="191" t="str">
        <f>F12</f>
        <v>Parc. č. 2767/2, 2767/1, 2767/3</v>
      </c>
      <c r="G77" s="187"/>
      <c r="H77" s="187"/>
      <c r="I77" s="186" t="s">
        <v>23</v>
      </c>
      <c r="J77" s="192" t="str">
        <f>IF(J12="","",J12)</f>
        <v>10. 11. 2024</v>
      </c>
      <c r="K77" s="187"/>
      <c r="L77" s="189"/>
      <c r="S77" s="187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187"/>
    </row>
    <row r="78" spans="1:31" s="190" customFormat="1" ht="6.95" customHeight="1">
      <c r="A78" s="187"/>
      <c r="B78" s="188"/>
      <c r="C78" s="187"/>
      <c r="D78" s="187"/>
      <c r="E78" s="187"/>
      <c r="F78" s="187"/>
      <c r="G78" s="187"/>
      <c r="H78" s="187"/>
      <c r="I78" s="187"/>
      <c r="J78" s="187"/>
      <c r="K78" s="187"/>
      <c r="L78" s="189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</row>
    <row r="79" spans="1:31" s="190" customFormat="1" ht="15.2" customHeight="1">
      <c r="A79" s="187"/>
      <c r="B79" s="188"/>
      <c r="C79" s="186" t="s">
        <v>25</v>
      </c>
      <c r="D79" s="187"/>
      <c r="E79" s="187"/>
      <c r="F79" s="191" t="str">
        <f>E15</f>
        <v>Technické univerzity v Libereci</v>
      </c>
      <c r="G79" s="187"/>
      <c r="H79" s="187"/>
      <c r="I79" s="186" t="s">
        <v>33</v>
      </c>
      <c r="J79" s="215" t="str">
        <f>E21</f>
        <v>REPOS.Lbc, s.r.o.</v>
      </c>
      <c r="K79" s="187"/>
      <c r="L79" s="189"/>
      <c r="S79" s="187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pans="1:31" s="190" customFormat="1" ht="15.2" customHeight="1">
      <c r="A80" s="187"/>
      <c r="B80" s="188"/>
      <c r="C80" s="186" t="s">
        <v>31</v>
      </c>
      <c r="D80" s="187"/>
      <c r="E80" s="187"/>
      <c r="F80" s="191">
        <f>IF(E18="","",E18)</f>
        <v>0</v>
      </c>
      <c r="G80" s="187"/>
      <c r="H80" s="187"/>
      <c r="I80" s="186" t="s">
        <v>37</v>
      </c>
      <c r="J80" s="215" t="str">
        <f>E24</f>
        <v xml:space="preserve"> </v>
      </c>
      <c r="K80" s="187"/>
      <c r="L80" s="189"/>
      <c r="S80" s="187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pans="1:65" s="190" customFormat="1" ht="10.35" customHeight="1">
      <c r="A81" s="187"/>
      <c r="B81" s="188"/>
      <c r="C81" s="187"/>
      <c r="D81" s="187"/>
      <c r="E81" s="187"/>
      <c r="F81" s="187"/>
      <c r="G81" s="187"/>
      <c r="H81" s="187"/>
      <c r="I81" s="187"/>
      <c r="J81" s="187"/>
      <c r="K81" s="187"/>
      <c r="L81" s="189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pans="1:65" s="238" customFormat="1" ht="29.25" customHeight="1">
      <c r="A82" s="229"/>
      <c r="B82" s="230"/>
      <c r="C82" s="231" t="s">
        <v>127</v>
      </c>
      <c r="D82" s="232" t="s">
        <v>60</v>
      </c>
      <c r="E82" s="232" t="s">
        <v>56</v>
      </c>
      <c r="F82" s="232" t="s">
        <v>57</v>
      </c>
      <c r="G82" s="232" t="s">
        <v>128</v>
      </c>
      <c r="H82" s="232" t="s">
        <v>129</v>
      </c>
      <c r="I82" s="232" t="s">
        <v>130</v>
      </c>
      <c r="J82" s="232" t="s">
        <v>106</v>
      </c>
      <c r="K82" s="233" t="s">
        <v>131</v>
      </c>
      <c r="L82" s="234"/>
      <c r="M82" s="235" t="s">
        <v>3</v>
      </c>
      <c r="N82" s="236" t="s">
        <v>45</v>
      </c>
      <c r="O82" s="236" t="s">
        <v>132</v>
      </c>
      <c r="P82" s="236" t="s">
        <v>133</v>
      </c>
      <c r="Q82" s="236" t="s">
        <v>134</v>
      </c>
      <c r="R82" s="236" t="s">
        <v>135</v>
      </c>
      <c r="S82" s="236" t="s">
        <v>136</v>
      </c>
      <c r="T82" s="237" t="s">
        <v>137</v>
      </c>
      <c r="U82" s="229"/>
      <c r="V82" s="229"/>
      <c r="W82" s="229"/>
      <c r="X82" s="229"/>
      <c r="Y82" s="229"/>
      <c r="Z82" s="229"/>
      <c r="AA82" s="229"/>
      <c r="AB82" s="229"/>
      <c r="AC82" s="229"/>
      <c r="AD82" s="229"/>
      <c r="AE82" s="229"/>
    </row>
    <row r="83" spans="1:65" s="190" customFormat="1" ht="22.9" customHeight="1">
      <c r="A83" s="187"/>
      <c r="B83" s="188"/>
      <c r="C83" s="239" t="s">
        <v>138</v>
      </c>
      <c r="D83" s="187"/>
      <c r="E83" s="187"/>
      <c r="F83" s="187"/>
      <c r="G83" s="187"/>
      <c r="H83" s="187"/>
      <c r="I83" s="187"/>
      <c r="J83" s="240">
        <f>BK83</f>
        <v>0</v>
      </c>
      <c r="K83" s="187"/>
      <c r="L83" s="188"/>
      <c r="M83" s="241"/>
      <c r="N83" s="242"/>
      <c r="O83" s="197"/>
      <c r="P83" s="243">
        <f>P84</f>
        <v>0</v>
      </c>
      <c r="Q83" s="197"/>
      <c r="R83" s="243">
        <f>R84</f>
        <v>1.3986000000000001E-3</v>
      </c>
      <c r="S83" s="197"/>
      <c r="T83" s="244">
        <f>T84</f>
        <v>178.062997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  <c r="AT83" s="180" t="s">
        <v>74</v>
      </c>
      <c r="AU83" s="180" t="s">
        <v>107</v>
      </c>
      <c r="BK83" s="245">
        <f>BK84</f>
        <v>0</v>
      </c>
    </row>
    <row r="84" spans="1:65" s="246" customFormat="1" ht="25.9" customHeight="1">
      <c r="B84" s="247"/>
      <c r="D84" s="248" t="s">
        <v>74</v>
      </c>
      <c r="E84" s="249" t="s">
        <v>139</v>
      </c>
      <c r="F84" s="249" t="s">
        <v>140</v>
      </c>
      <c r="J84" s="250">
        <f>BK84</f>
        <v>0</v>
      </c>
      <c r="L84" s="247"/>
      <c r="M84" s="251"/>
      <c r="N84" s="252"/>
      <c r="O84" s="252"/>
      <c r="P84" s="253">
        <f>P85+P90+P109</f>
        <v>0</v>
      </c>
      <c r="Q84" s="252"/>
      <c r="R84" s="253">
        <f>R85+R90+R109</f>
        <v>1.3986000000000001E-3</v>
      </c>
      <c r="S84" s="252"/>
      <c r="T84" s="254">
        <f>T85+T90+T109</f>
        <v>178.062997</v>
      </c>
      <c r="AR84" s="248" t="s">
        <v>82</v>
      </c>
      <c r="AT84" s="255" t="s">
        <v>74</v>
      </c>
      <c r="AU84" s="255" t="s">
        <v>75</v>
      </c>
      <c r="AY84" s="248" t="s">
        <v>141</v>
      </c>
      <c r="BK84" s="256">
        <f>BK85+BK90+BK109</f>
        <v>0</v>
      </c>
    </row>
    <row r="85" spans="1:65" s="246" customFormat="1" ht="22.9" customHeight="1">
      <c r="B85" s="247"/>
      <c r="D85" s="248" t="s">
        <v>74</v>
      </c>
      <c r="E85" s="257" t="s">
        <v>82</v>
      </c>
      <c r="F85" s="257" t="s">
        <v>142</v>
      </c>
      <c r="J85" s="258">
        <f>BK85</f>
        <v>0</v>
      </c>
      <c r="L85" s="247"/>
      <c r="M85" s="251"/>
      <c r="N85" s="252"/>
      <c r="O85" s="252"/>
      <c r="P85" s="253">
        <f>SUM(P86:P89)</f>
        <v>0</v>
      </c>
      <c r="Q85" s="252"/>
      <c r="R85" s="253">
        <f>SUM(R86:R89)</f>
        <v>0</v>
      </c>
      <c r="S85" s="252"/>
      <c r="T85" s="254">
        <f>SUM(T86:T89)</f>
        <v>22.8825</v>
      </c>
      <c r="AR85" s="248" t="s">
        <v>82</v>
      </c>
      <c r="AT85" s="255" t="s">
        <v>74</v>
      </c>
      <c r="AU85" s="255" t="s">
        <v>82</v>
      </c>
      <c r="AY85" s="248" t="s">
        <v>141</v>
      </c>
      <c r="BK85" s="256">
        <f>SUM(BK86:BK89)</f>
        <v>0</v>
      </c>
    </row>
    <row r="86" spans="1:65" s="190" customFormat="1" ht="33" customHeight="1">
      <c r="A86" s="187"/>
      <c r="B86" s="188"/>
      <c r="C86" s="259" t="s">
        <v>82</v>
      </c>
      <c r="D86" s="259" t="s">
        <v>143</v>
      </c>
      <c r="E86" s="260" t="s">
        <v>1046</v>
      </c>
      <c r="F86" s="261" t="s">
        <v>1047</v>
      </c>
      <c r="G86" s="262" t="s">
        <v>191</v>
      </c>
      <c r="H86" s="263">
        <v>75</v>
      </c>
      <c r="I86" s="85"/>
      <c r="J86" s="264">
        <f>ROUND(I86*H86,2)</f>
        <v>0</v>
      </c>
      <c r="K86" s="261" t="s">
        <v>147</v>
      </c>
      <c r="L86" s="188"/>
      <c r="M86" s="265" t="s">
        <v>3</v>
      </c>
      <c r="N86" s="266" t="s">
        <v>46</v>
      </c>
      <c r="O86" s="267"/>
      <c r="P86" s="268">
        <f>O86*H86</f>
        <v>0</v>
      </c>
      <c r="Q86" s="268">
        <v>0</v>
      </c>
      <c r="R86" s="268">
        <f>Q86*H86</f>
        <v>0</v>
      </c>
      <c r="S86" s="268">
        <v>0.26</v>
      </c>
      <c r="T86" s="269">
        <f>S86*H86</f>
        <v>19.5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  <c r="AR86" s="270" t="s">
        <v>148</v>
      </c>
      <c r="AT86" s="270" t="s">
        <v>143</v>
      </c>
      <c r="AU86" s="270" t="s">
        <v>84</v>
      </c>
      <c r="AY86" s="180" t="s">
        <v>141</v>
      </c>
      <c r="BE86" s="271">
        <f>IF(N86="základní",J86,0)</f>
        <v>0</v>
      </c>
      <c r="BF86" s="271">
        <f>IF(N86="snížená",J86,0)</f>
        <v>0</v>
      </c>
      <c r="BG86" s="271">
        <f>IF(N86="zákl. přenesená",J86,0)</f>
        <v>0</v>
      </c>
      <c r="BH86" s="271">
        <f>IF(N86="sníž. přenesená",J86,0)</f>
        <v>0</v>
      </c>
      <c r="BI86" s="271">
        <f>IF(N86="nulová",J86,0)</f>
        <v>0</v>
      </c>
      <c r="BJ86" s="180" t="s">
        <v>82</v>
      </c>
      <c r="BK86" s="271">
        <f>ROUND(I86*H86,2)</f>
        <v>0</v>
      </c>
      <c r="BL86" s="180" t="s">
        <v>148</v>
      </c>
      <c r="BM86" s="270" t="s">
        <v>1048</v>
      </c>
    </row>
    <row r="87" spans="1:65" s="190" customFormat="1">
      <c r="A87" s="187"/>
      <c r="B87" s="188"/>
      <c r="C87" s="187"/>
      <c r="D87" s="272" t="s">
        <v>150</v>
      </c>
      <c r="E87" s="187"/>
      <c r="F87" s="273" t="s">
        <v>1049</v>
      </c>
      <c r="G87" s="187"/>
      <c r="H87" s="187"/>
      <c r="I87" s="86"/>
      <c r="J87" s="187"/>
      <c r="K87" s="187"/>
      <c r="L87" s="188"/>
      <c r="M87" s="274"/>
      <c r="N87" s="275"/>
      <c r="O87" s="267"/>
      <c r="P87" s="267"/>
      <c r="Q87" s="267"/>
      <c r="R87" s="267"/>
      <c r="S87" s="267"/>
      <c r="T87" s="276"/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  <c r="AT87" s="180" t="s">
        <v>150</v>
      </c>
      <c r="AU87" s="180" t="s">
        <v>84</v>
      </c>
    </row>
    <row r="88" spans="1:65" s="190" customFormat="1" ht="24.2" customHeight="1">
      <c r="A88" s="187"/>
      <c r="B88" s="188"/>
      <c r="C88" s="259" t="s">
        <v>84</v>
      </c>
      <c r="D88" s="259" t="s">
        <v>143</v>
      </c>
      <c r="E88" s="260" t="s">
        <v>1050</v>
      </c>
      <c r="F88" s="261" t="s">
        <v>1051</v>
      </c>
      <c r="G88" s="262" t="s">
        <v>306</v>
      </c>
      <c r="H88" s="263">
        <v>16.5</v>
      </c>
      <c r="I88" s="85"/>
      <c r="J88" s="264">
        <f>ROUND(I88*H88,2)</f>
        <v>0</v>
      </c>
      <c r="K88" s="261" t="s">
        <v>147</v>
      </c>
      <c r="L88" s="188"/>
      <c r="M88" s="265" t="s">
        <v>3</v>
      </c>
      <c r="N88" s="266" t="s">
        <v>46</v>
      </c>
      <c r="O88" s="267"/>
      <c r="P88" s="268">
        <f>O88*H88</f>
        <v>0</v>
      </c>
      <c r="Q88" s="268">
        <v>0</v>
      </c>
      <c r="R88" s="268">
        <f>Q88*H88</f>
        <v>0</v>
      </c>
      <c r="S88" s="268">
        <v>0.20499999999999999</v>
      </c>
      <c r="T88" s="269">
        <f>S88*H88</f>
        <v>3.3824999999999998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R88" s="270" t="s">
        <v>148</v>
      </c>
      <c r="AT88" s="270" t="s">
        <v>143</v>
      </c>
      <c r="AU88" s="270" t="s">
        <v>84</v>
      </c>
      <c r="AY88" s="180" t="s">
        <v>141</v>
      </c>
      <c r="BE88" s="271">
        <f>IF(N88="základní",J88,0)</f>
        <v>0</v>
      </c>
      <c r="BF88" s="271">
        <f>IF(N88="snížená",J88,0)</f>
        <v>0</v>
      </c>
      <c r="BG88" s="271">
        <f>IF(N88="zákl. přenesená",J88,0)</f>
        <v>0</v>
      </c>
      <c r="BH88" s="271">
        <f>IF(N88="sníž. přenesená",J88,0)</f>
        <v>0</v>
      </c>
      <c r="BI88" s="271">
        <f>IF(N88="nulová",J88,0)</f>
        <v>0</v>
      </c>
      <c r="BJ88" s="180" t="s">
        <v>82</v>
      </c>
      <c r="BK88" s="271">
        <f>ROUND(I88*H88,2)</f>
        <v>0</v>
      </c>
      <c r="BL88" s="180" t="s">
        <v>148</v>
      </c>
      <c r="BM88" s="270" t="s">
        <v>1052</v>
      </c>
    </row>
    <row r="89" spans="1:65" s="190" customFormat="1">
      <c r="A89" s="187"/>
      <c r="B89" s="188"/>
      <c r="C89" s="187"/>
      <c r="D89" s="272" t="s">
        <v>150</v>
      </c>
      <c r="E89" s="187"/>
      <c r="F89" s="273" t="s">
        <v>1053</v>
      </c>
      <c r="G89" s="187"/>
      <c r="H89" s="187"/>
      <c r="I89" s="86"/>
      <c r="J89" s="187"/>
      <c r="K89" s="187"/>
      <c r="L89" s="188"/>
      <c r="M89" s="274"/>
      <c r="N89" s="275"/>
      <c r="O89" s="267"/>
      <c r="P89" s="267"/>
      <c r="Q89" s="267"/>
      <c r="R89" s="267"/>
      <c r="S89" s="267"/>
      <c r="T89" s="276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T89" s="180" t="s">
        <v>150</v>
      </c>
      <c r="AU89" s="180" t="s">
        <v>84</v>
      </c>
    </row>
    <row r="90" spans="1:65" s="246" customFormat="1" ht="22.9" customHeight="1">
      <c r="B90" s="247"/>
      <c r="D90" s="248" t="s">
        <v>74</v>
      </c>
      <c r="E90" s="257" t="s">
        <v>209</v>
      </c>
      <c r="F90" s="257" t="s">
        <v>536</v>
      </c>
      <c r="I90" s="84"/>
      <c r="J90" s="258">
        <f>BK90</f>
        <v>0</v>
      </c>
      <c r="L90" s="247"/>
      <c r="M90" s="251"/>
      <c r="N90" s="252"/>
      <c r="O90" s="252"/>
      <c r="P90" s="253">
        <f>SUM(P91:P108)</f>
        <v>0</v>
      </c>
      <c r="Q90" s="252"/>
      <c r="R90" s="253">
        <f>SUM(R91:R108)</f>
        <v>1.3986000000000001E-3</v>
      </c>
      <c r="S90" s="252"/>
      <c r="T90" s="254">
        <f>SUM(T91:T108)</f>
        <v>155.180497</v>
      </c>
      <c r="AR90" s="248" t="s">
        <v>82</v>
      </c>
      <c r="AT90" s="255" t="s">
        <v>74</v>
      </c>
      <c r="AU90" s="255" t="s">
        <v>82</v>
      </c>
      <c r="AY90" s="248" t="s">
        <v>141</v>
      </c>
      <c r="BK90" s="256">
        <f>SUM(BK91:BK108)</f>
        <v>0</v>
      </c>
    </row>
    <row r="91" spans="1:65" s="190" customFormat="1" ht="16.5" customHeight="1">
      <c r="A91" s="187"/>
      <c r="B91" s="188"/>
      <c r="C91" s="259" t="s">
        <v>173</v>
      </c>
      <c r="D91" s="259" t="s">
        <v>143</v>
      </c>
      <c r="E91" s="260" t="s">
        <v>1054</v>
      </c>
      <c r="F91" s="261" t="s">
        <v>1055</v>
      </c>
      <c r="G91" s="262" t="s">
        <v>146</v>
      </c>
      <c r="H91" s="263">
        <v>17.544</v>
      </c>
      <c r="I91" s="85"/>
      <c r="J91" s="264">
        <f>ROUND(I91*H91,2)</f>
        <v>0</v>
      </c>
      <c r="K91" s="261" t="s">
        <v>147</v>
      </c>
      <c r="L91" s="188"/>
      <c r="M91" s="265" t="s">
        <v>3</v>
      </c>
      <c r="N91" s="266" t="s">
        <v>46</v>
      </c>
      <c r="O91" s="267"/>
      <c r="P91" s="268">
        <f>O91*H91</f>
        <v>0</v>
      </c>
      <c r="Q91" s="268">
        <v>0</v>
      </c>
      <c r="R91" s="268">
        <f>Q91*H91</f>
        <v>0</v>
      </c>
      <c r="S91" s="268">
        <v>2</v>
      </c>
      <c r="T91" s="269">
        <f>S91*H91</f>
        <v>35.088000000000001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R91" s="270" t="s">
        <v>148</v>
      </c>
      <c r="AT91" s="270" t="s">
        <v>143</v>
      </c>
      <c r="AU91" s="270" t="s">
        <v>84</v>
      </c>
      <c r="AY91" s="180" t="s">
        <v>141</v>
      </c>
      <c r="BE91" s="271">
        <f>IF(N91="základní",J91,0)</f>
        <v>0</v>
      </c>
      <c r="BF91" s="271">
        <f>IF(N91="snížená",J91,0)</f>
        <v>0</v>
      </c>
      <c r="BG91" s="271">
        <f>IF(N91="zákl. přenesená",J91,0)</f>
        <v>0</v>
      </c>
      <c r="BH91" s="271">
        <f>IF(N91="sníž. přenesená",J91,0)</f>
        <v>0</v>
      </c>
      <c r="BI91" s="271">
        <f>IF(N91="nulová",J91,0)</f>
        <v>0</v>
      </c>
      <c r="BJ91" s="180" t="s">
        <v>82</v>
      </c>
      <c r="BK91" s="271">
        <f>ROUND(I91*H91,2)</f>
        <v>0</v>
      </c>
      <c r="BL91" s="180" t="s">
        <v>148</v>
      </c>
      <c r="BM91" s="270" t="s">
        <v>1056</v>
      </c>
    </row>
    <row r="92" spans="1:65" s="190" customFormat="1">
      <c r="A92" s="187"/>
      <c r="B92" s="188"/>
      <c r="C92" s="187"/>
      <c r="D92" s="272" t="s">
        <v>150</v>
      </c>
      <c r="E92" s="187"/>
      <c r="F92" s="273" t="s">
        <v>1057</v>
      </c>
      <c r="G92" s="187"/>
      <c r="H92" s="187"/>
      <c r="I92" s="86"/>
      <c r="J92" s="187"/>
      <c r="K92" s="187"/>
      <c r="L92" s="188"/>
      <c r="M92" s="274"/>
      <c r="N92" s="275"/>
      <c r="O92" s="267"/>
      <c r="P92" s="267"/>
      <c r="Q92" s="267"/>
      <c r="R92" s="267"/>
      <c r="S92" s="267"/>
      <c r="T92" s="276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T92" s="180" t="s">
        <v>150</v>
      </c>
      <c r="AU92" s="180" t="s">
        <v>84</v>
      </c>
    </row>
    <row r="93" spans="1:65" s="277" customFormat="1">
      <c r="B93" s="278"/>
      <c r="D93" s="279" t="s">
        <v>152</v>
      </c>
      <c r="E93" s="280" t="s">
        <v>3</v>
      </c>
      <c r="F93" s="281" t="s">
        <v>1058</v>
      </c>
      <c r="H93" s="282">
        <v>17.544</v>
      </c>
      <c r="I93" s="87"/>
      <c r="L93" s="278"/>
      <c r="M93" s="283"/>
      <c r="N93" s="284"/>
      <c r="O93" s="284"/>
      <c r="P93" s="284"/>
      <c r="Q93" s="284"/>
      <c r="R93" s="284"/>
      <c r="S93" s="284"/>
      <c r="T93" s="285"/>
      <c r="AT93" s="280" t="s">
        <v>152</v>
      </c>
      <c r="AU93" s="280" t="s">
        <v>84</v>
      </c>
      <c r="AV93" s="277" t="s">
        <v>84</v>
      </c>
      <c r="AW93" s="277" t="s">
        <v>36</v>
      </c>
      <c r="AX93" s="277" t="s">
        <v>82</v>
      </c>
      <c r="AY93" s="280" t="s">
        <v>141</v>
      </c>
    </row>
    <row r="94" spans="1:65" s="190" customFormat="1" ht="16.5" customHeight="1">
      <c r="A94" s="187"/>
      <c r="B94" s="188"/>
      <c r="C94" s="259" t="s">
        <v>148</v>
      </c>
      <c r="D94" s="259" t="s">
        <v>143</v>
      </c>
      <c r="E94" s="260" t="s">
        <v>1059</v>
      </c>
      <c r="F94" s="261" t="s">
        <v>1060</v>
      </c>
      <c r="G94" s="262" t="s">
        <v>191</v>
      </c>
      <c r="H94" s="263">
        <v>0.56299999999999994</v>
      </c>
      <c r="I94" s="85"/>
      <c r="J94" s="264">
        <f>ROUND(I94*H94,2)</f>
        <v>0</v>
      </c>
      <c r="K94" s="261" t="s">
        <v>3</v>
      </c>
      <c r="L94" s="188"/>
      <c r="M94" s="265" t="s">
        <v>3</v>
      </c>
      <c r="N94" s="266" t="s">
        <v>46</v>
      </c>
      <c r="O94" s="267"/>
      <c r="P94" s="268">
        <f>O94*H94</f>
        <v>0</v>
      </c>
      <c r="Q94" s="268">
        <v>0</v>
      </c>
      <c r="R94" s="268">
        <f>Q94*H94</f>
        <v>0</v>
      </c>
      <c r="S94" s="268">
        <v>0.32400000000000001</v>
      </c>
      <c r="T94" s="269">
        <f>S94*H94</f>
        <v>0.18241199999999999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  <c r="AR94" s="270" t="s">
        <v>148</v>
      </c>
      <c r="AT94" s="270" t="s">
        <v>143</v>
      </c>
      <c r="AU94" s="270" t="s">
        <v>84</v>
      </c>
      <c r="AY94" s="180" t="s">
        <v>141</v>
      </c>
      <c r="BE94" s="271">
        <f>IF(N94="základní",J94,0)</f>
        <v>0</v>
      </c>
      <c r="BF94" s="271">
        <f>IF(N94="snížená",J94,0)</f>
        <v>0</v>
      </c>
      <c r="BG94" s="271">
        <f>IF(N94="zákl. přenesená",J94,0)</f>
        <v>0</v>
      </c>
      <c r="BH94" s="271">
        <f>IF(N94="sníž. přenesená",J94,0)</f>
        <v>0</v>
      </c>
      <c r="BI94" s="271">
        <f>IF(N94="nulová",J94,0)</f>
        <v>0</v>
      </c>
      <c r="BJ94" s="180" t="s">
        <v>82</v>
      </c>
      <c r="BK94" s="271">
        <f>ROUND(I94*H94,2)</f>
        <v>0</v>
      </c>
      <c r="BL94" s="180" t="s">
        <v>148</v>
      </c>
      <c r="BM94" s="270" t="s">
        <v>1061</v>
      </c>
    </row>
    <row r="95" spans="1:65" s="277" customFormat="1">
      <c r="B95" s="278"/>
      <c r="D95" s="279" t="s">
        <v>152</v>
      </c>
      <c r="E95" s="280" t="s">
        <v>3</v>
      </c>
      <c r="F95" s="281" t="s">
        <v>1062</v>
      </c>
      <c r="H95" s="282">
        <v>0.56299999999999994</v>
      </c>
      <c r="I95" s="87"/>
      <c r="L95" s="278"/>
      <c r="M95" s="283"/>
      <c r="N95" s="284"/>
      <c r="O95" s="284"/>
      <c r="P95" s="284"/>
      <c r="Q95" s="284"/>
      <c r="R95" s="284"/>
      <c r="S95" s="284"/>
      <c r="T95" s="285"/>
      <c r="AT95" s="280" t="s">
        <v>152</v>
      </c>
      <c r="AU95" s="280" t="s">
        <v>84</v>
      </c>
      <c r="AV95" s="277" t="s">
        <v>84</v>
      </c>
      <c r="AW95" s="277" t="s">
        <v>36</v>
      </c>
      <c r="AX95" s="277" t="s">
        <v>82</v>
      </c>
      <c r="AY95" s="280" t="s">
        <v>141</v>
      </c>
    </row>
    <row r="96" spans="1:65" s="190" customFormat="1" ht="16.5" customHeight="1">
      <c r="A96" s="187"/>
      <c r="B96" s="188"/>
      <c r="C96" s="259" t="s">
        <v>183</v>
      </c>
      <c r="D96" s="259" t="s">
        <v>143</v>
      </c>
      <c r="E96" s="260" t="s">
        <v>1063</v>
      </c>
      <c r="F96" s="261" t="s">
        <v>1064</v>
      </c>
      <c r="G96" s="262" t="s">
        <v>146</v>
      </c>
      <c r="H96" s="263">
        <v>1.74</v>
      </c>
      <c r="I96" s="85"/>
      <c r="J96" s="264">
        <f>ROUND(I96*H96,2)</f>
        <v>0</v>
      </c>
      <c r="K96" s="261" t="s">
        <v>147</v>
      </c>
      <c r="L96" s="188"/>
      <c r="M96" s="265" t="s">
        <v>3</v>
      </c>
      <c r="N96" s="266" t="s">
        <v>46</v>
      </c>
      <c r="O96" s="267"/>
      <c r="P96" s="268">
        <f>O96*H96</f>
        <v>0</v>
      </c>
      <c r="Q96" s="268">
        <v>0</v>
      </c>
      <c r="R96" s="268">
        <f>Q96*H96</f>
        <v>0</v>
      </c>
      <c r="S96" s="268">
        <v>2.2000000000000002</v>
      </c>
      <c r="T96" s="269">
        <f>S96*H96</f>
        <v>3.8280000000000003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R96" s="270" t="s">
        <v>148</v>
      </c>
      <c r="AT96" s="270" t="s">
        <v>143</v>
      </c>
      <c r="AU96" s="270" t="s">
        <v>84</v>
      </c>
      <c r="AY96" s="180" t="s">
        <v>141</v>
      </c>
      <c r="BE96" s="271">
        <f>IF(N96="základní",J96,0)</f>
        <v>0</v>
      </c>
      <c r="BF96" s="271">
        <f>IF(N96="snížená",J96,0)</f>
        <v>0</v>
      </c>
      <c r="BG96" s="271">
        <f>IF(N96="zákl. přenesená",J96,0)</f>
        <v>0</v>
      </c>
      <c r="BH96" s="271">
        <f>IF(N96="sníž. přenesená",J96,0)</f>
        <v>0</v>
      </c>
      <c r="BI96" s="271">
        <f>IF(N96="nulová",J96,0)</f>
        <v>0</v>
      </c>
      <c r="BJ96" s="180" t="s">
        <v>82</v>
      </c>
      <c r="BK96" s="271">
        <f>ROUND(I96*H96,2)</f>
        <v>0</v>
      </c>
      <c r="BL96" s="180" t="s">
        <v>148</v>
      </c>
      <c r="BM96" s="270" t="s">
        <v>1065</v>
      </c>
    </row>
    <row r="97" spans="1:65" s="190" customFormat="1">
      <c r="A97" s="187"/>
      <c r="B97" s="188"/>
      <c r="C97" s="187"/>
      <c r="D97" s="272" t="s">
        <v>150</v>
      </c>
      <c r="E97" s="187"/>
      <c r="F97" s="273" t="s">
        <v>1066</v>
      </c>
      <c r="G97" s="187"/>
      <c r="H97" s="187"/>
      <c r="I97" s="86"/>
      <c r="J97" s="187"/>
      <c r="K97" s="187"/>
      <c r="L97" s="188"/>
      <c r="M97" s="274"/>
      <c r="N97" s="275"/>
      <c r="O97" s="267"/>
      <c r="P97" s="267"/>
      <c r="Q97" s="267"/>
      <c r="R97" s="267"/>
      <c r="S97" s="267"/>
      <c r="T97" s="276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T97" s="180" t="s">
        <v>150</v>
      </c>
      <c r="AU97" s="180" t="s">
        <v>84</v>
      </c>
    </row>
    <row r="98" spans="1:65" s="277" customFormat="1">
      <c r="B98" s="278"/>
      <c r="D98" s="279" t="s">
        <v>152</v>
      </c>
      <c r="E98" s="280" t="s">
        <v>3</v>
      </c>
      <c r="F98" s="281" t="s">
        <v>1067</v>
      </c>
      <c r="H98" s="282">
        <v>1.74</v>
      </c>
      <c r="I98" s="87"/>
      <c r="L98" s="278"/>
      <c r="M98" s="283"/>
      <c r="N98" s="284"/>
      <c r="O98" s="284"/>
      <c r="P98" s="284"/>
      <c r="Q98" s="284"/>
      <c r="R98" s="284"/>
      <c r="S98" s="284"/>
      <c r="T98" s="285"/>
      <c r="AT98" s="280" t="s">
        <v>152</v>
      </c>
      <c r="AU98" s="280" t="s">
        <v>84</v>
      </c>
      <c r="AV98" s="277" t="s">
        <v>84</v>
      </c>
      <c r="AW98" s="277" t="s">
        <v>36</v>
      </c>
      <c r="AX98" s="277" t="s">
        <v>82</v>
      </c>
      <c r="AY98" s="280" t="s">
        <v>141</v>
      </c>
    </row>
    <row r="99" spans="1:65" s="190" customFormat="1" ht="21.75" customHeight="1">
      <c r="A99" s="187"/>
      <c r="B99" s="188"/>
      <c r="C99" s="259" t="s">
        <v>188</v>
      </c>
      <c r="D99" s="259" t="s">
        <v>143</v>
      </c>
      <c r="E99" s="260" t="s">
        <v>1068</v>
      </c>
      <c r="F99" s="261" t="s">
        <v>1069</v>
      </c>
      <c r="G99" s="262" t="s">
        <v>146</v>
      </c>
      <c r="H99" s="263">
        <v>1.74</v>
      </c>
      <c r="I99" s="85"/>
      <c r="J99" s="264">
        <f>ROUND(I99*H99,2)</f>
        <v>0</v>
      </c>
      <c r="K99" s="261" t="s">
        <v>147</v>
      </c>
      <c r="L99" s="188"/>
      <c r="M99" s="265" t="s">
        <v>3</v>
      </c>
      <c r="N99" s="266" t="s">
        <v>46</v>
      </c>
      <c r="O99" s="267"/>
      <c r="P99" s="268">
        <f>O99*H99</f>
        <v>0</v>
      </c>
      <c r="Q99" s="268">
        <v>0</v>
      </c>
      <c r="R99" s="268">
        <f>Q99*H99</f>
        <v>0</v>
      </c>
      <c r="S99" s="268">
        <v>2.9000000000000001E-2</v>
      </c>
      <c r="T99" s="269">
        <f>S99*H99</f>
        <v>5.0460000000000005E-2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R99" s="270" t="s">
        <v>148</v>
      </c>
      <c r="AT99" s="270" t="s">
        <v>143</v>
      </c>
      <c r="AU99" s="270" t="s">
        <v>84</v>
      </c>
      <c r="AY99" s="180" t="s">
        <v>141</v>
      </c>
      <c r="BE99" s="271">
        <f>IF(N99="základní",J99,0)</f>
        <v>0</v>
      </c>
      <c r="BF99" s="271">
        <f>IF(N99="snížená",J99,0)</f>
        <v>0</v>
      </c>
      <c r="BG99" s="271">
        <f>IF(N99="zákl. přenesená",J99,0)</f>
        <v>0</v>
      </c>
      <c r="BH99" s="271">
        <f>IF(N99="sníž. přenesená",J99,0)</f>
        <v>0</v>
      </c>
      <c r="BI99" s="271">
        <f>IF(N99="nulová",J99,0)</f>
        <v>0</v>
      </c>
      <c r="BJ99" s="180" t="s">
        <v>82</v>
      </c>
      <c r="BK99" s="271">
        <f>ROUND(I99*H99,2)</f>
        <v>0</v>
      </c>
      <c r="BL99" s="180" t="s">
        <v>148</v>
      </c>
      <c r="BM99" s="270" t="s">
        <v>1070</v>
      </c>
    </row>
    <row r="100" spans="1:65" s="190" customFormat="1">
      <c r="A100" s="187"/>
      <c r="B100" s="188"/>
      <c r="C100" s="187"/>
      <c r="D100" s="272" t="s">
        <v>150</v>
      </c>
      <c r="E100" s="187"/>
      <c r="F100" s="273" t="s">
        <v>1071</v>
      </c>
      <c r="G100" s="187"/>
      <c r="H100" s="187"/>
      <c r="I100" s="86"/>
      <c r="J100" s="187"/>
      <c r="K100" s="187"/>
      <c r="L100" s="188"/>
      <c r="M100" s="274"/>
      <c r="N100" s="275"/>
      <c r="O100" s="267"/>
      <c r="P100" s="267"/>
      <c r="Q100" s="267"/>
      <c r="R100" s="267"/>
      <c r="S100" s="267"/>
      <c r="T100" s="276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T100" s="180" t="s">
        <v>150</v>
      </c>
      <c r="AU100" s="180" t="s">
        <v>84</v>
      </c>
    </row>
    <row r="101" spans="1:65" s="190" customFormat="1" ht="16.5" customHeight="1">
      <c r="A101" s="187"/>
      <c r="B101" s="188"/>
      <c r="C101" s="259" t="s">
        <v>196</v>
      </c>
      <c r="D101" s="259" t="s">
        <v>143</v>
      </c>
      <c r="E101" s="260" t="s">
        <v>1072</v>
      </c>
      <c r="F101" s="261" t="s">
        <v>1073</v>
      </c>
      <c r="G101" s="262" t="s">
        <v>306</v>
      </c>
      <c r="H101" s="263">
        <v>4.5</v>
      </c>
      <c r="I101" s="85"/>
      <c r="J101" s="264">
        <f>ROUND(I101*H101,2)</f>
        <v>0</v>
      </c>
      <c r="K101" s="261" t="s">
        <v>147</v>
      </c>
      <c r="L101" s="188"/>
      <c r="M101" s="265" t="s">
        <v>3</v>
      </c>
      <c r="N101" s="266" t="s">
        <v>46</v>
      </c>
      <c r="O101" s="267"/>
      <c r="P101" s="268">
        <f>O101*H101</f>
        <v>0</v>
      </c>
      <c r="Q101" s="268">
        <v>0</v>
      </c>
      <c r="R101" s="268">
        <f>Q101*H101</f>
        <v>0</v>
      </c>
      <c r="S101" s="268">
        <v>9.2499999999999995E-3</v>
      </c>
      <c r="T101" s="269">
        <f>S101*H101</f>
        <v>4.1624999999999995E-2</v>
      </c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R101" s="270" t="s">
        <v>148</v>
      </c>
      <c r="AT101" s="270" t="s">
        <v>143</v>
      </c>
      <c r="AU101" s="270" t="s">
        <v>84</v>
      </c>
      <c r="AY101" s="180" t="s">
        <v>141</v>
      </c>
      <c r="BE101" s="271">
        <f>IF(N101="základní",J101,0)</f>
        <v>0</v>
      </c>
      <c r="BF101" s="271">
        <f>IF(N101="snížená",J101,0)</f>
        <v>0</v>
      </c>
      <c r="BG101" s="271">
        <f>IF(N101="zákl. přenesená",J101,0)</f>
        <v>0</v>
      </c>
      <c r="BH101" s="271">
        <f>IF(N101="sníž. přenesená",J101,0)</f>
        <v>0</v>
      </c>
      <c r="BI101" s="271">
        <f>IF(N101="nulová",J101,0)</f>
        <v>0</v>
      </c>
      <c r="BJ101" s="180" t="s">
        <v>82</v>
      </c>
      <c r="BK101" s="271">
        <f>ROUND(I101*H101,2)</f>
        <v>0</v>
      </c>
      <c r="BL101" s="180" t="s">
        <v>148</v>
      </c>
      <c r="BM101" s="270" t="s">
        <v>1074</v>
      </c>
    </row>
    <row r="102" spans="1:65" s="190" customFormat="1">
      <c r="A102" s="187"/>
      <c r="B102" s="188"/>
      <c r="C102" s="187"/>
      <c r="D102" s="272" t="s">
        <v>150</v>
      </c>
      <c r="E102" s="187"/>
      <c r="F102" s="273" t="s">
        <v>1075</v>
      </c>
      <c r="G102" s="187"/>
      <c r="H102" s="187"/>
      <c r="I102" s="86"/>
      <c r="J102" s="187"/>
      <c r="K102" s="187"/>
      <c r="L102" s="188"/>
      <c r="M102" s="274"/>
      <c r="N102" s="275"/>
      <c r="O102" s="267"/>
      <c r="P102" s="267"/>
      <c r="Q102" s="267"/>
      <c r="R102" s="267"/>
      <c r="S102" s="267"/>
      <c r="T102" s="276"/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T102" s="180" t="s">
        <v>150</v>
      </c>
      <c r="AU102" s="180" t="s">
        <v>84</v>
      </c>
    </row>
    <row r="103" spans="1:65" s="190" customFormat="1" ht="24.2" customHeight="1">
      <c r="A103" s="187"/>
      <c r="B103" s="188"/>
      <c r="C103" s="259" t="s">
        <v>203</v>
      </c>
      <c r="D103" s="259" t="s">
        <v>143</v>
      </c>
      <c r="E103" s="260" t="s">
        <v>1076</v>
      </c>
      <c r="F103" s="261" t="s">
        <v>1077</v>
      </c>
      <c r="G103" s="262" t="s">
        <v>146</v>
      </c>
      <c r="H103" s="263">
        <v>329</v>
      </c>
      <c r="I103" s="85"/>
      <c r="J103" s="264">
        <f>ROUND(I103*H103,2)</f>
        <v>0</v>
      </c>
      <c r="K103" s="261" t="s">
        <v>147</v>
      </c>
      <c r="L103" s="188"/>
      <c r="M103" s="265" t="s">
        <v>3</v>
      </c>
      <c r="N103" s="266" t="s">
        <v>46</v>
      </c>
      <c r="O103" s="267"/>
      <c r="P103" s="268">
        <f>O103*H103</f>
        <v>0</v>
      </c>
      <c r="Q103" s="268">
        <v>0</v>
      </c>
      <c r="R103" s="268">
        <f>Q103*H103</f>
        <v>0</v>
      </c>
      <c r="S103" s="268">
        <v>0.25</v>
      </c>
      <c r="T103" s="269">
        <f>S103*H103</f>
        <v>82.25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R103" s="270" t="s">
        <v>148</v>
      </c>
      <c r="AT103" s="270" t="s">
        <v>143</v>
      </c>
      <c r="AU103" s="270" t="s">
        <v>84</v>
      </c>
      <c r="AY103" s="180" t="s">
        <v>141</v>
      </c>
      <c r="BE103" s="271">
        <f>IF(N103="základní",J103,0)</f>
        <v>0</v>
      </c>
      <c r="BF103" s="271">
        <f>IF(N103="snížená",J103,0)</f>
        <v>0</v>
      </c>
      <c r="BG103" s="271">
        <f>IF(N103="zákl. přenesená",J103,0)</f>
        <v>0</v>
      </c>
      <c r="BH103" s="271">
        <f>IF(N103="sníž. přenesená",J103,0)</f>
        <v>0</v>
      </c>
      <c r="BI103" s="271">
        <f>IF(N103="nulová",J103,0)</f>
        <v>0</v>
      </c>
      <c r="BJ103" s="180" t="s">
        <v>82</v>
      </c>
      <c r="BK103" s="271">
        <f>ROUND(I103*H103,2)</f>
        <v>0</v>
      </c>
      <c r="BL103" s="180" t="s">
        <v>148</v>
      </c>
      <c r="BM103" s="270" t="s">
        <v>1078</v>
      </c>
    </row>
    <row r="104" spans="1:65" s="190" customFormat="1">
      <c r="A104" s="187"/>
      <c r="B104" s="188"/>
      <c r="C104" s="187"/>
      <c r="D104" s="272" t="s">
        <v>150</v>
      </c>
      <c r="E104" s="187"/>
      <c r="F104" s="273" t="s">
        <v>1079</v>
      </c>
      <c r="G104" s="187"/>
      <c r="H104" s="187"/>
      <c r="I104" s="86"/>
      <c r="J104" s="187"/>
      <c r="K104" s="187"/>
      <c r="L104" s="188"/>
      <c r="M104" s="274"/>
      <c r="N104" s="275"/>
      <c r="O104" s="267"/>
      <c r="P104" s="267"/>
      <c r="Q104" s="267"/>
      <c r="R104" s="267"/>
      <c r="S104" s="267"/>
      <c r="T104" s="276"/>
      <c r="U104" s="187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T104" s="180" t="s">
        <v>150</v>
      </c>
      <c r="AU104" s="180" t="s">
        <v>84</v>
      </c>
    </row>
    <row r="105" spans="1:65" s="277" customFormat="1">
      <c r="B105" s="278"/>
      <c r="D105" s="279" t="s">
        <v>152</v>
      </c>
      <c r="E105" s="280" t="s">
        <v>3</v>
      </c>
      <c r="F105" s="281" t="s">
        <v>1080</v>
      </c>
      <c r="H105" s="282">
        <v>329</v>
      </c>
      <c r="I105" s="87"/>
      <c r="L105" s="278"/>
      <c r="M105" s="283"/>
      <c r="N105" s="284"/>
      <c r="O105" s="284"/>
      <c r="P105" s="284"/>
      <c r="Q105" s="284"/>
      <c r="R105" s="284"/>
      <c r="S105" s="284"/>
      <c r="T105" s="285"/>
      <c r="AT105" s="280" t="s">
        <v>152</v>
      </c>
      <c r="AU105" s="280" t="s">
        <v>84</v>
      </c>
      <c r="AV105" s="277" t="s">
        <v>84</v>
      </c>
      <c r="AW105" s="277" t="s">
        <v>36</v>
      </c>
      <c r="AX105" s="277" t="s">
        <v>82</v>
      </c>
      <c r="AY105" s="280" t="s">
        <v>141</v>
      </c>
    </row>
    <row r="106" spans="1:65" s="190" customFormat="1" ht="16.5" customHeight="1">
      <c r="A106" s="187"/>
      <c r="B106" s="188"/>
      <c r="C106" s="259" t="s">
        <v>209</v>
      </c>
      <c r="D106" s="259" t="s">
        <v>143</v>
      </c>
      <c r="E106" s="260" t="s">
        <v>1081</v>
      </c>
      <c r="F106" s="261" t="s">
        <v>1082</v>
      </c>
      <c r="G106" s="262" t="s">
        <v>146</v>
      </c>
      <c r="H106" s="263">
        <v>14</v>
      </c>
      <c r="I106" s="85"/>
      <c r="J106" s="264">
        <f>ROUND(I106*H106,2)</f>
        <v>0</v>
      </c>
      <c r="K106" s="261" t="s">
        <v>147</v>
      </c>
      <c r="L106" s="188"/>
      <c r="M106" s="265" t="s">
        <v>3</v>
      </c>
      <c r="N106" s="266" t="s">
        <v>46</v>
      </c>
      <c r="O106" s="267"/>
      <c r="P106" s="268">
        <f>O106*H106</f>
        <v>0</v>
      </c>
      <c r="Q106" s="268">
        <v>9.9900000000000002E-5</v>
      </c>
      <c r="R106" s="268">
        <f>Q106*H106</f>
        <v>1.3986000000000001E-3</v>
      </c>
      <c r="S106" s="268">
        <v>2.41</v>
      </c>
      <c r="T106" s="269">
        <f>S106*H106</f>
        <v>33.74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R106" s="270" t="s">
        <v>148</v>
      </c>
      <c r="AT106" s="270" t="s">
        <v>143</v>
      </c>
      <c r="AU106" s="270" t="s">
        <v>84</v>
      </c>
      <c r="AY106" s="180" t="s">
        <v>141</v>
      </c>
      <c r="BE106" s="271">
        <f>IF(N106="základní",J106,0)</f>
        <v>0</v>
      </c>
      <c r="BF106" s="271">
        <f>IF(N106="snížená",J106,0)</f>
        <v>0</v>
      </c>
      <c r="BG106" s="271">
        <f>IF(N106="zákl. přenesená",J106,0)</f>
        <v>0</v>
      </c>
      <c r="BH106" s="271">
        <f>IF(N106="sníž. přenesená",J106,0)</f>
        <v>0</v>
      </c>
      <c r="BI106" s="271">
        <f>IF(N106="nulová",J106,0)</f>
        <v>0</v>
      </c>
      <c r="BJ106" s="180" t="s">
        <v>82</v>
      </c>
      <c r="BK106" s="271">
        <f>ROUND(I106*H106,2)</f>
        <v>0</v>
      </c>
      <c r="BL106" s="180" t="s">
        <v>148</v>
      </c>
      <c r="BM106" s="270" t="s">
        <v>1083</v>
      </c>
    </row>
    <row r="107" spans="1:65" s="190" customFormat="1">
      <c r="A107" s="187"/>
      <c r="B107" s="188"/>
      <c r="C107" s="187"/>
      <c r="D107" s="272" t="s">
        <v>150</v>
      </c>
      <c r="E107" s="187"/>
      <c r="F107" s="273" t="s">
        <v>1084</v>
      </c>
      <c r="G107" s="187"/>
      <c r="H107" s="187"/>
      <c r="I107" s="86"/>
      <c r="J107" s="187"/>
      <c r="K107" s="187"/>
      <c r="L107" s="188"/>
      <c r="M107" s="274"/>
      <c r="N107" s="275"/>
      <c r="O107" s="267"/>
      <c r="P107" s="267"/>
      <c r="Q107" s="267"/>
      <c r="R107" s="267"/>
      <c r="S107" s="267"/>
      <c r="T107" s="276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T107" s="180" t="s">
        <v>150</v>
      </c>
      <c r="AU107" s="180" t="s">
        <v>84</v>
      </c>
    </row>
    <row r="108" spans="1:65" s="277" customFormat="1">
      <c r="B108" s="278"/>
      <c r="D108" s="279" t="s">
        <v>152</v>
      </c>
      <c r="E108" s="280" t="s">
        <v>3</v>
      </c>
      <c r="F108" s="281" t="s">
        <v>1085</v>
      </c>
      <c r="H108" s="282">
        <v>14</v>
      </c>
      <c r="I108" s="87"/>
      <c r="L108" s="278"/>
      <c r="M108" s="283"/>
      <c r="N108" s="284"/>
      <c r="O108" s="284"/>
      <c r="P108" s="284"/>
      <c r="Q108" s="284"/>
      <c r="R108" s="284"/>
      <c r="S108" s="284"/>
      <c r="T108" s="285"/>
      <c r="AT108" s="280" t="s">
        <v>152</v>
      </c>
      <c r="AU108" s="280" t="s">
        <v>84</v>
      </c>
      <c r="AV108" s="277" t="s">
        <v>84</v>
      </c>
      <c r="AW108" s="277" t="s">
        <v>36</v>
      </c>
      <c r="AX108" s="277" t="s">
        <v>82</v>
      </c>
      <c r="AY108" s="280" t="s">
        <v>141</v>
      </c>
    </row>
    <row r="109" spans="1:65" s="246" customFormat="1" ht="22.9" customHeight="1">
      <c r="B109" s="247"/>
      <c r="D109" s="248" t="s">
        <v>74</v>
      </c>
      <c r="E109" s="257" t="s">
        <v>1086</v>
      </c>
      <c r="F109" s="257" t="s">
        <v>1087</v>
      </c>
      <c r="I109" s="84"/>
      <c r="J109" s="258">
        <f>BK109</f>
        <v>0</v>
      </c>
      <c r="L109" s="247"/>
      <c r="M109" s="251"/>
      <c r="N109" s="252"/>
      <c r="O109" s="252"/>
      <c r="P109" s="253">
        <f>SUM(P110:P122)</f>
        <v>0</v>
      </c>
      <c r="Q109" s="252"/>
      <c r="R109" s="253">
        <f>SUM(R110:R122)</f>
        <v>0</v>
      </c>
      <c r="S109" s="252"/>
      <c r="T109" s="254">
        <f>SUM(T110:T122)</f>
        <v>0</v>
      </c>
      <c r="AR109" s="248" t="s">
        <v>82</v>
      </c>
      <c r="AT109" s="255" t="s">
        <v>74</v>
      </c>
      <c r="AU109" s="255" t="s">
        <v>82</v>
      </c>
      <c r="AY109" s="248" t="s">
        <v>141</v>
      </c>
      <c r="BK109" s="256">
        <f>SUM(BK110:BK122)</f>
        <v>0</v>
      </c>
    </row>
    <row r="110" spans="1:65" s="190" customFormat="1" ht="16.5" customHeight="1">
      <c r="A110" s="187"/>
      <c r="B110" s="188"/>
      <c r="C110" s="259" t="s">
        <v>216</v>
      </c>
      <c r="D110" s="259" t="s">
        <v>143</v>
      </c>
      <c r="E110" s="260" t="s">
        <v>1088</v>
      </c>
      <c r="F110" s="261" t="s">
        <v>1089</v>
      </c>
      <c r="G110" s="262" t="s">
        <v>199</v>
      </c>
      <c r="H110" s="263">
        <v>178.06299999999999</v>
      </c>
      <c r="I110" s="85"/>
      <c r="J110" s="264">
        <f>ROUND(I110*H110,2)</f>
        <v>0</v>
      </c>
      <c r="K110" s="261" t="s">
        <v>147</v>
      </c>
      <c r="L110" s="188"/>
      <c r="M110" s="265" t="s">
        <v>3</v>
      </c>
      <c r="N110" s="266" t="s">
        <v>46</v>
      </c>
      <c r="O110" s="267"/>
      <c r="P110" s="268">
        <f>O110*H110</f>
        <v>0</v>
      </c>
      <c r="Q110" s="268">
        <v>0</v>
      </c>
      <c r="R110" s="268">
        <f>Q110*H110</f>
        <v>0</v>
      </c>
      <c r="S110" s="268">
        <v>0</v>
      </c>
      <c r="T110" s="269">
        <f>S110*H110</f>
        <v>0</v>
      </c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  <c r="AR110" s="270" t="s">
        <v>148</v>
      </c>
      <c r="AT110" s="270" t="s">
        <v>143</v>
      </c>
      <c r="AU110" s="270" t="s">
        <v>84</v>
      </c>
      <c r="AY110" s="180" t="s">
        <v>141</v>
      </c>
      <c r="BE110" s="271">
        <f>IF(N110="základní",J110,0)</f>
        <v>0</v>
      </c>
      <c r="BF110" s="271">
        <f>IF(N110="snížená",J110,0)</f>
        <v>0</v>
      </c>
      <c r="BG110" s="271">
        <f>IF(N110="zákl. přenesená",J110,0)</f>
        <v>0</v>
      </c>
      <c r="BH110" s="271">
        <f>IF(N110="sníž. přenesená",J110,0)</f>
        <v>0</v>
      </c>
      <c r="BI110" s="271">
        <f>IF(N110="nulová",J110,0)</f>
        <v>0</v>
      </c>
      <c r="BJ110" s="180" t="s">
        <v>82</v>
      </c>
      <c r="BK110" s="271">
        <f>ROUND(I110*H110,2)</f>
        <v>0</v>
      </c>
      <c r="BL110" s="180" t="s">
        <v>148</v>
      </c>
      <c r="BM110" s="270" t="s">
        <v>1090</v>
      </c>
    </row>
    <row r="111" spans="1:65" s="190" customFormat="1">
      <c r="A111" s="187"/>
      <c r="B111" s="188"/>
      <c r="C111" s="187"/>
      <c r="D111" s="272" t="s">
        <v>150</v>
      </c>
      <c r="E111" s="187"/>
      <c r="F111" s="273" t="s">
        <v>1091</v>
      </c>
      <c r="G111" s="187"/>
      <c r="H111" s="187"/>
      <c r="I111" s="86"/>
      <c r="J111" s="187"/>
      <c r="K111" s="187"/>
      <c r="L111" s="188"/>
      <c r="M111" s="274"/>
      <c r="N111" s="275"/>
      <c r="O111" s="267"/>
      <c r="P111" s="267"/>
      <c r="Q111" s="267"/>
      <c r="R111" s="267"/>
      <c r="S111" s="267"/>
      <c r="T111" s="276"/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  <c r="AT111" s="180" t="s">
        <v>150</v>
      </c>
      <c r="AU111" s="180" t="s">
        <v>84</v>
      </c>
    </row>
    <row r="112" spans="1:65" s="190" customFormat="1" ht="24.2" customHeight="1">
      <c r="A112" s="187"/>
      <c r="B112" s="188"/>
      <c r="C112" s="259" t="s">
        <v>224</v>
      </c>
      <c r="D112" s="259" t="s">
        <v>143</v>
      </c>
      <c r="E112" s="260" t="s">
        <v>1092</v>
      </c>
      <c r="F112" s="261" t="s">
        <v>1093</v>
      </c>
      <c r="G112" s="262" t="s">
        <v>199</v>
      </c>
      <c r="H112" s="263">
        <v>1780.63</v>
      </c>
      <c r="I112" s="85"/>
      <c r="J112" s="264">
        <f>ROUND(I112*H112,2)</f>
        <v>0</v>
      </c>
      <c r="K112" s="261" t="s">
        <v>147</v>
      </c>
      <c r="L112" s="188"/>
      <c r="M112" s="265" t="s">
        <v>3</v>
      </c>
      <c r="N112" s="266" t="s">
        <v>46</v>
      </c>
      <c r="O112" s="267"/>
      <c r="P112" s="268">
        <f>O112*H112</f>
        <v>0</v>
      </c>
      <c r="Q112" s="268">
        <v>0</v>
      </c>
      <c r="R112" s="268">
        <f>Q112*H112</f>
        <v>0</v>
      </c>
      <c r="S112" s="268">
        <v>0</v>
      </c>
      <c r="T112" s="269">
        <f>S112*H112</f>
        <v>0</v>
      </c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  <c r="AR112" s="270" t="s">
        <v>148</v>
      </c>
      <c r="AT112" s="270" t="s">
        <v>143</v>
      </c>
      <c r="AU112" s="270" t="s">
        <v>84</v>
      </c>
      <c r="AY112" s="180" t="s">
        <v>141</v>
      </c>
      <c r="BE112" s="271">
        <f>IF(N112="základní",J112,0)</f>
        <v>0</v>
      </c>
      <c r="BF112" s="271">
        <f>IF(N112="snížená",J112,0)</f>
        <v>0</v>
      </c>
      <c r="BG112" s="271">
        <f>IF(N112="zákl. přenesená",J112,0)</f>
        <v>0</v>
      </c>
      <c r="BH112" s="271">
        <f>IF(N112="sníž. přenesená",J112,0)</f>
        <v>0</v>
      </c>
      <c r="BI112" s="271">
        <f>IF(N112="nulová",J112,0)</f>
        <v>0</v>
      </c>
      <c r="BJ112" s="180" t="s">
        <v>82</v>
      </c>
      <c r="BK112" s="271">
        <f>ROUND(I112*H112,2)</f>
        <v>0</v>
      </c>
      <c r="BL112" s="180" t="s">
        <v>148</v>
      </c>
      <c r="BM112" s="270" t="s">
        <v>1094</v>
      </c>
    </row>
    <row r="113" spans="1:65" s="190" customFormat="1">
      <c r="A113" s="187"/>
      <c r="B113" s="188"/>
      <c r="C113" s="187"/>
      <c r="D113" s="272" t="s">
        <v>150</v>
      </c>
      <c r="E113" s="187"/>
      <c r="F113" s="273" t="s">
        <v>1095</v>
      </c>
      <c r="G113" s="187"/>
      <c r="H113" s="187"/>
      <c r="I113" s="86"/>
      <c r="J113" s="187"/>
      <c r="K113" s="187"/>
      <c r="L113" s="188"/>
      <c r="M113" s="274"/>
      <c r="N113" s="275"/>
      <c r="O113" s="267"/>
      <c r="P113" s="267"/>
      <c r="Q113" s="267"/>
      <c r="R113" s="267"/>
      <c r="S113" s="267"/>
      <c r="T113" s="276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T113" s="180" t="s">
        <v>150</v>
      </c>
      <c r="AU113" s="180" t="s">
        <v>84</v>
      </c>
    </row>
    <row r="114" spans="1:65" s="277" customFormat="1">
      <c r="B114" s="278"/>
      <c r="D114" s="279" t="s">
        <v>152</v>
      </c>
      <c r="F114" s="281" t="s">
        <v>1096</v>
      </c>
      <c r="H114" s="282">
        <v>1780.63</v>
      </c>
      <c r="I114" s="87"/>
      <c r="L114" s="278"/>
      <c r="M114" s="283"/>
      <c r="N114" s="284"/>
      <c r="O114" s="284"/>
      <c r="P114" s="284"/>
      <c r="Q114" s="284"/>
      <c r="R114" s="284"/>
      <c r="S114" s="284"/>
      <c r="T114" s="285"/>
      <c r="AT114" s="280" t="s">
        <v>152</v>
      </c>
      <c r="AU114" s="280" t="s">
        <v>84</v>
      </c>
      <c r="AV114" s="277" t="s">
        <v>84</v>
      </c>
      <c r="AW114" s="277" t="s">
        <v>4</v>
      </c>
      <c r="AX114" s="277" t="s">
        <v>82</v>
      </c>
      <c r="AY114" s="280" t="s">
        <v>141</v>
      </c>
    </row>
    <row r="115" spans="1:65" s="190" customFormat="1" ht="21.75" customHeight="1">
      <c r="A115" s="187"/>
      <c r="B115" s="188"/>
      <c r="C115" s="259" t="s">
        <v>9</v>
      </c>
      <c r="D115" s="259" t="s">
        <v>143</v>
      </c>
      <c r="E115" s="260" t="s">
        <v>1097</v>
      </c>
      <c r="F115" s="261" t="s">
        <v>1098</v>
      </c>
      <c r="G115" s="262" t="s">
        <v>199</v>
      </c>
      <c r="H115" s="263">
        <v>178.06299999999999</v>
      </c>
      <c r="I115" s="85"/>
      <c r="J115" s="264">
        <f>ROUND(I115*H115,2)</f>
        <v>0</v>
      </c>
      <c r="K115" s="261" t="s">
        <v>147</v>
      </c>
      <c r="L115" s="188"/>
      <c r="M115" s="265" t="s">
        <v>3</v>
      </c>
      <c r="N115" s="266" t="s">
        <v>46</v>
      </c>
      <c r="O115" s="267"/>
      <c r="P115" s="268">
        <f>O115*H115</f>
        <v>0</v>
      </c>
      <c r="Q115" s="268">
        <v>0</v>
      </c>
      <c r="R115" s="268">
        <f>Q115*H115</f>
        <v>0</v>
      </c>
      <c r="S115" s="268">
        <v>0</v>
      </c>
      <c r="T115" s="269">
        <f>S115*H115</f>
        <v>0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  <c r="AR115" s="270" t="s">
        <v>148</v>
      </c>
      <c r="AT115" s="270" t="s">
        <v>143</v>
      </c>
      <c r="AU115" s="270" t="s">
        <v>84</v>
      </c>
      <c r="AY115" s="180" t="s">
        <v>141</v>
      </c>
      <c r="BE115" s="271">
        <f>IF(N115="základní",J115,0)</f>
        <v>0</v>
      </c>
      <c r="BF115" s="271">
        <f>IF(N115="snížená",J115,0)</f>
        <v>0</v>
      </c>
      <c r="BG115" s="271">
        <f>IF(N115="zákl. přenesená",J115,0)</f>
        <v>0</v>
      </c>
      <c r="BH115" s="271">
        <f>IF(N115="sníž. přenesená",J115,0)</f>
        <v>0</v>
      </c>
      <c r="BI115" s="271">
        <f>IF(N115="nulová",J115,0)</f>
        <v>0</v>
      </c>
      <c r="BJ115" s="180" t="s">
        <v>82</v>
      </c>
      <c r="BK115" s="271">
        <f>ROUND(I115*H115,2)</f>
        <v>0</v>
      </c>
      <c r="BL115" s="180" t="s">
        <v>148</v>
      </c>
      <c r="BM115" s="270" t="s">
        <v>1099</v>
      </c>
    </row>
    <row r="116" spans="1:65" s="190" customFormat="1">
      <c r="A116" s="187"/>
      <c r="B116" s="188"/>
      <c r="C116" s="187"/>
      <c r="D116" s="272" t="s">
        <v>150</v>
      </c>
      <c r="E116" s="187"/>
      <c r="F116" s="273" t="s">
        <v>1100</v>
      </c>
      <c r="G116" s="187"/>
      <c r="H116" s="187"/>
      <c r="I116" s="86"/>
      <c r="J116" s="187"/>
      <c r="K116" s="187"/>
      <c r="L116" s="188"/>
      <c r="M116" s="274"/>
      <c r="N116" s="275"/>
      <c r="O116" s="267"/>
      <c r="P116" s="267"/>
      <c r="Q116" s="267"/>
      <c r="R116" s="267"/>
      <c r="S116" s="267"/>
      <c r="T116" s="276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  <c r="AT116" s="180" t="s">
        <v>150</v>
      </c>
      <c r="AU116" s="180" t="s">
        <v>84</v>
      </c>
    </row>
    <row r="117" spans="1:65" s="190" customFormat="1" ht="24.2" customHeight="1">
      <c r="A117" s="187"/>
      <c r="B117" s="188"/>
      <c r="C117" s="259" t="s">
        <v>245</v>
      </c>
      <c r="D117" s="259" t="s">
        <v>143</v>
      </c>
      <c r="E117" s="260" t="s">
        <v>1101</v>
      </c>
      <c r="F117" s="261" t="s">
        <v>1102</v>
      </c>
      <c r="G117" s="262" t="s">
        <v>199</v>
      </c>
      <c r="H117" s="263">
        <v>17.806000000000001</v>
      </c>
      <c r="I117" s="85"/>
      <c r="J117" s="264">
        <f>ROUND(I117*H117,2)</f>
        <v>0</v>
      </c>
      <c r="K117" s="261" t="s">
        <v>147</v>
      </c>
      <c r="L117" s="188"/>
      <c r="M117" s="265" t="s">
        <v>3</v>
      </c>
      <c r="N117" s="266" t="s">
        <v>46</v>
      </c>
      <c r="O117" s="267"/>
      <c r="P117" s="268">
        <f>O117*H117</f>
        <v>0</v>
      </c>
      <c r="Q117" s="268">
        <v>0</v>
      </c>
      <c r="R117" s="268">
        <f>Q117*H117</f>
        <v>0</v>
      </c>
      <c r="S117" s="268">
        <v>0</v>
      </c>
      <c r="T117" s="269">
        <f>S117*H117</f>
        <v>0</v>
      </c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/>
      <c r="AR117" s="270" t="s">
        <v>148</v>
      </c>
      <c r="AT117" s="270" t="s">
        <v>143</v>
      </c>
      <c r="AU117" s="270" t="s">
        <v>84</v>
      </c>
      <c r="AY117" s="180" t="s">
        <v>141</v>
      </c>
      <c r="BE117" s="271">
        <f>IF(N117="základní",J117,0)</f>
        <v>0</v>
      </c>
      <c r="BF117" s="271">
        <f>IF(N117="snížená",J117,0)</f>
        <v>0</v>
      </c>
      <c r="BG117" s="271">
        <f>IF(N117="zákl. přenesená",J117,0)</f>
        <v>0</v>
      </c>
      <c r="BH117" s="271">
        <f>IF(N117="sníž. přenesená",J117,0)</f>
        <v>0</v>
      </c>
      <c r="BI117" s="271">
        <f>IF(N117="nulová",J117,0)</f>
        <v>0</v>
      </c>
      <c r="BJ117" s="180" t="s">
        <v>82</v>
      </c>
      <c r="BK117" s="271">
        <f>ROUND(I117*H117,2)</f>
        <v>0</v>
      </c>
      <c r="BL117" s="180" t="s">
        <v>148</v>
      </c>
      <c r="BM117" s="270" t="s">
        <v>1103</v>
      </c>
    </row>
    <row r="118" spans="1:65" s="190" customFormat="1">
      <c r="A118" s="187"/>
      <c r="B118" s="188"/>
      <c r="C118" s="187"/>
      <c r="D118" s="272" t="s">
        <v>150</v>
      </c>
      <c r="E118" s="187"/>
      <c r="F118" s="273" t="s">
        <v>1104</v>
      </c>
      <c r="G118" s="187"/>
      <c r="H118" s="187"/>
      <c r="I118" s="86"/>
      <c r="J118" s="187"/>
      <c r="K118" s="187"/>
      <c r="L118" s="188"/>
      <c r="M118" s="274"/>
      <c r="N118" s="275"/>
      <c r="O118" s="267"/>
      <c r="P118" s="267"/>
      <c r="Q118" s="267"/>
      <c r="R118" s="267"/>
      <c r="S118" s="267"/>
      <c r="T118" s="276"/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  <c r="AT118" s="180" t="s">
        <v>150</v>
      </c>
      <c r="AU118" s="180" t="s">
        <v>84</v>
      </c>
    </row>
    <row r="119" spans="1:65" s="277" customFormat="1">
      <c r="B119" s="278"/>
      <c r="D119" s="279" t="s">
        <v>152</v>
      </c>
      <c r="F119" s="281" t="s">
        <v>1105</v>
      </c>
      <c r="H119" s="282">
        <v>17.806000000000001</v>
      </c>
      <c r="I119" s="87"/>
      <c r="L119" s="278"/>
      <c r="M119" s="283"/>
      <c r="N119" s="284"/>
      <c r="O119" s="284"/>
      <c r="P119" s="284"/>
      <c r="Q119" s="284"/>
      <c r="R119" s="284"/>
      <c r="S119" s="284"/>
      <c r="T119" s="285"/>
      <c r="AT119" s="280" t="s">
        <v>152</v>
      </c>
      <c r="AU119" s="280" t="s">
        <v>84</v>
      </c>
      <c r="AV119" s="277" t="s">
        <v>84</v>
      </c>
      <c r="AW119" s="277" t="s">
        <v>4</v>
      </c>
      <c r="AX119" s="277" t="s">
        <v>82</v>
      </c>
      <c r="AY119" s="280" t="s">
        <v>141</v>
      </c>
    </row>
    <row r="120" spans="1:65" s="190" customFormat="1" ht="33" customHeight="1">
      <c r="A120" s="187"/>
      <c r="B120" s="188"/>
      <c r="C120" s="259" t="s">
        <v>250</v>
      </c>
      <c r="D120" s="259" t="s">
        <v>143</v>
      </c>
      <c r="E120" s="260" t="s">
        <v>1106</v>
      </c>
      <c r="F120" s="261" t="s">
        <v>1107</v>
      </c>
      <c r="G120" s="262" t="s">
        <v>199</v>
      </c>
      <c r="H120" s="263">
        <v>160.25700000000001</v>
      </c>
      <c r="I120" s="85"/>
      <c r="J120" s="264">
        <f>ROUND(I120*H120,2)</f>
        <v>0</v>
      </c>
      <c r="K120" s="261" t="s">
        <v>147</v>
      </c>
      <c r="L120" s="188"/>
      <c r="M120" s="265" t="s">
        <v>3</v>
      </c>
      <c r="N120" s="266" t="s">
        <v>46</v>
      </c>
      <c r="O120" s="267"/>
      <c r="P120" s="268">
        <f>O120*H120</f>
        <v>0</v>
      </c>
      <c r="Q120" s="268">
        <v>0</v>
      </c>
      <c r="R120" s="268">
        <f>Q120*H120</f>
        <v>0</v>
      </c>
      <c r="S120" s="268">
        <v>0</v>
      </c>
      <c r="T120" s="269">
        <f>S120*H120</f>
        <v>0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  <c r="AR120" s="270" t="s">
        <v>148</v>
      </c>
      <c r="AT120" s="270" t="s">
        <v>143</v>
      </c>
      <c r="AU120" s="270" t="s">
        <v>84</v>
      </c>
      <c r="AY120" s="180" t="s">
        <v>141</v>
      </c>
      <c r="BE120" s="271">
        <f>IF(N120="základní",J120,0)</f>
        <v>0</v>
      </c>
      <c r="BF120" s="271">
        <f>IF(N120="snížená",J120,0)</f>
        <v>0</v>
      </c>
      <c r="BG120" s="271">
        <f>IF(N120="zákl. přenesená",J120,0)</f>
        <v>0</v>
      </c>
      <c r="BH120" s="271">
        <f>IF(N120="sníž. přenesená",J120,0)</f>
        <v>0</v>
      </c>
      <c r="BI120" s="271">
        <f>IF(N120="nulová",J120,0)</f>
        <v>0</v>
      </c>
      <c r="BJ120" s="180" t="s">
        <v>82</v>
      </c>
      <c r="BK120" s="271">
        <f>ROUND(I120*H120,2)</f>
        <v>0</v>
      </c>
      <c r="BL120" s="180" t="s">
        <v>148</v>
      </c>
      <c r="BM120" s="270" t="s">
        <v>1108</v>
      </c>
    </row>
    <row r="121" spans="1:65" s="190" customFormat="1">
      <c r="A121" s="187"/>
      <c r="B121" s="188"/>
      <c r="C121" s="187"/>
      <c r="D121" s="272" t="s">
        <v>150</v>
      </c>
      <c r="E121" s="187"/>
      <c r="F121" s="273" t="s">
        <v>1109</v>
      </c>
      <c r="G121" s="187"/>
      <c r="H121" s="187"/>
      <c r="I121" s="187"/>
      <c r="J121" s="187"/>
      <c r="K121" s="187"/>
      <c r="L121" s="188"/>
      <c r="M121" s="274"/>
      <c r="N121" s="275"/>
      <c r="O121" s="267"/>
      <c r="P121" s="267"/>
      <c r="Q121" s="267"/>
      <c r="R121" s="267"/>
      <c r="S121" s="267"/>
      <c r="T121" s="276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  <c r="AT121" s="180" t="s">
        <v>150</v>
      </c>
      <c r="AU121" s="180" t="s">
        <v>84</v>
      </c>
    </row>
    <row r="122" spans="1:65" s="277" customFormat="1">
      <c r="B122" s="278"/>
      <c r="D122" s="279" t="s">
        <v>152</v>
      </c>
      <c r="F122" s="281" t="s">
        <v>1110</v>
      </c>
      <c r="H122" s="282">
        <v>160.25700000000001</v>
      </c>
      <c r="L122" s="278"/>
      <c r="M122" s="310"/>
      <c r="N122" s="311"/>
      <c r="O122" s="311"/>
      <c r="P122" s="311"/>
      <c r="Q122" s="311"/>
      <c r="R122" s="311"/>
      <c r="S122" s="311"/>
      <c r="T122" s="312"/>
      <c r="AT122" s="280" t="s">
        <v>152</v>
      </c>
      <c r="AU122" s="280" t="s">
        <v>84</v>
      </c>
      <c r="AV122" s="277" t="s">
        <v>84</v>
      </c>
      <c r="AW122" s="277" t="s">
        <v>4</v>
      </c>
      <c r="AX122" s="277" t="s">
        <v>82</v>
      </c>
      <c r="AY122" s="280" t="s">
        <v>141</v>
      </c>
    </row>
    <row r="123" spans="1:65" s="190" customFormat="1" ht="6.95" customHeight="1">
      <c r="A123" s="187"/>
      <c r="B123" s="211"/>
      <c r="C123" s="212"/>
      <c r="D123" s="212"/>
      <c r="E123" s="212"/>
      <c r="F123" s="212"/>
      <c r="G123" s="212"/>
      <c r="H123" s="212"/>
      <c r="I123" s="212"/>
      <c r="J123" s="212"/>
      <c r="K123" s="212"/>
      <c r="L123" s="188"/>
      <c r="M123" s="187"/>
      <c r="O123" s="187"/>
      <c r="P123" s="187"/>
      <c r="Q123" s="187"/>
      <c r="R123" s="187"/>
      <c r="S123" s="187"/>
      <c r="T123" s="187"/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</sheetData>
  <sheetProtection algorithmName="SHA-512" hashValue="CvNGX9OL2iK/FAxHTowiw8ySA6YM0MQw/iGlQ06rnK24WUaM2gCRNsq+vsli8DbkDruK6ahFteUskOiBUbcYYw==" saltValue="15+AkpZtFvuw6Dr4ST+YIA==" spinCount="100000" sheet="1" objects="1" scenarios="1"/>
  <autoFilter ref="C82:K12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89" r:id="rId2"/>
    <hyperlink ref="F92" r:id="rId3"/>
    <hyperlink ref="F97" r:id="rId4"/>
    <hyperlink ref="F100" r:id="rId5"/>
    <hyperlink ref="F102" r:id="rId6"/>
    <hyperlink ref="F104" r:id="rId7"/>
    <hyperlink ref="F107" r:id="rId8"/>
    <hyperlink ref="F111" r:id="rId9"/>
    <hyperlink ref="F113" r:id="rId10"/>
    <hyperlink ref="F116" r:id="rId11"/>
    <hyperlink ref="F118" r:id="rId12"/>
    <hyperlink ref="F121" r:id="rId1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1.25"/>
  <cols>
    <col min="1" max="1" width="8.33203125" style="179" customWidth="1"/>
    <col min="2" max="2" width="1.1640625" style="179" customWidth="1"/>
    <col min="3" max="3" width="4.1640625" style="179" customWidth="1"/>
    <col min="4" max="4" width="4.33203125" style="179" customWidth="1"/>
    <col min="5" max="5" width="17.1640625" style="179" customWidth="1"/>
    <col min="6" max="6" width="100.83203125" style="179" customWidth="1"/>
    <col min="7" max="7" width="7.5" style="179" customWidth="1"/>
    <col min="8" max="8" width="14" style="179" customWidth="1"/>
    <col min="9" max="9" width="15.83203125" style="179" customWidth="1"/>
    <col min="10" max="11" width="22.33203125" style="179" customWidth="1"/>
    <col min="12" max="12" width="9.33203125" style="179" customWidth="1"/>
    <col min="13" max="13" width="10.83203125" style="179" hidden="1" customWidth="1"/>
    <col min="14" max="14" width="9.33203125" style="179" hidden="1"/>
    <col min="15" max="20" width="14.1640625" style="179" hidden="1" customWidth="1"/>
    <col min="21" max="21" width="16.33203125" style="179" hidden="1" customWidth="1"/>
    <col min="22" max="22" width="12.33203125" style="179" customWidth="1"/>
    <col min="23" max="23" width="16.33203125" style="179" customWidth="1"/>
    <col min="24" max="24" width="12.33203125" style="179" customWidth="1"/>
    <col min="25" max="25" width="15" style="179" customWidth="1"/>
    <col min="26" max="26" width="11" style="179" customWidth="1"/>
    <col min="27" max="27" width="15" style="179" customWidth="1"/>
    <col min="28" max="28" width="16.33203125" style="179" customWidth="1"/>
    <col min="29" max="29" width="11" style="179" customWidth="1"/>
    <col min="30" max="30" width="15" style="179" customWidth="1"/>
    <col min="31" max="31" width="16.33203125" style="179" customWidth="1"/>
    <col min="32" max="43" width="9.33203125" style="179"/>
    <col min="44" max="65" width="9.33203125" style="179" hidden="1"/>
    <col min="66" max="16384" width="9.33203125" style="179"/>
  </cols>
  <sheetData>
    <row r="2" spans="1:46" ht="36.950000000000003" customHeight="1">
      <c r="L2" s="365" t="s">
        <v>6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0" t="s">
        <v>98</v>
      </c>
    </row>
    <row r="3" spans="1:46" ht="6.95" customHeight="1">
      <c r="B3" s="181"/>
      <c r="C3" s="182"/>
      <c r="D3" s="182"/>
      <c r="E3" s="182"/>
      <c r="F3" s="182"/>
      <c r="G3" s="182"/>
      <c r="H3" s="182"/>
      <c r="I3" s="182"/>
      <c r="J3" s="182"/>
      <c r="K3" s="182"/>
      <c r="L3" s="183"/>
      <c r="AT3" s="180" t="s">
        <v>84</v>
      </c>
    </row>
    <row r="4" spans="1:46" ht="24.95" customHeight="1">
      <c r="B4" s="183"/>
      <c r="D4" s="184" t="s">
        <v>99</v>
      </c>
      <c r="L4" s="183"/>
      <c r="M4" s="185" t="s">
        <v>11</v>
      </c>
      <c r="AT4" s="180" t="s">
        <v>4</v>
      </c>
    </row>
    <row r="5" spans="1:46" ht="6.95" customHeight="1">
      <c r="B5" s="183"/>
      <c r="L5" s="183"/>
    </row>
    <row r="6" spans="1:46" ht="12" customHeight="1">
      <c r="B6" s="183"/>
      <c r="D6" s="186" t="s">
        <v>17</v>
      </c>
      <c r="L6" s="183"/>
    </row>
    <row r="7" spans="1:46" ht="16.5" customHeight="1">
      <c r="B7" s="183"/>
      <c r="E7" s="367" t="str">
        <f>'Rekapitulace stavby'!K6</f>
        <v>Sklad správy a údržby budov Technické univerzity v Libereci</v>
      </c>
      <c r="F7" s="368"/>
      <c r="G7" s="368"/>
      <c r="H7" s="368"/>
      <c r="L7" s="183"/>
    </row>
    <row r="8" spans="1:46" s="190" customFormat="1" ht="12" customHeight="1">
      <c r="A8" s="187"/>
      <c r="B8" s="188"/>
      <c r="C8" s="187"/>
      <c r="D8" s="186" t="s">
        <v>100</v>
      </c>
      <c r="E8" s="187"/>
      <c r="F8" s="187"/>
      <c r="G8" s="187"/>
      <c r="H8" s="187"/>
      <c r="I8" s="187"/>
      <c r="J8" s="187"/>
      <c r="K8" s="187"/>
      <c r="L8" s="189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</row>
    <row r="9" spans="1:46" s="190" customFormat="1" ht="16.5" customHeight="1">
      <c r="A9" s="187"/>
      <c r="B9" s="188"/>
      <c r="C9" s="187"/>
      <c r="D9" s="187"/>
      <c r="E9" s="363" t="s">
        <v>1111</v>
      </c>
      <c r="F9" s="364"/>
      <c r="G9" s="364"/>
      <c r="H9" s="364"/>
      <c r="I9" s="187"/>
      <c r="J9" s="187"/>
      <c r="K9" s="187"/>
      <c r="L9" s="189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</row>
    <row r="10" spans="1:46" s="190" customFormat="1">
      <c r="A10" s="187"/>
      <c r="B10" s="188"/>
      <c r="C10" s="187"/>
      <c r="D10" s="187"/>
      <c r="E10" s="187"/>
      <c r="F10" s="187"/>
      <c r="G10" s="187"/>
      <c r="H10" s="187"/>
      <c r="I10" s="187"/>
      <c r="J10" s="187"/>
      <c r="K10" s="187"/>
      <c r="L10" s="189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</row>
    <row r="11" spans="1:46" s="190" customFormat="1" ht="12" customHeight="1">
      <c r="A11" s="187"/>
      <c r="B11" s="188"/>
      <c r="C11" s="187"/>
      <c r="D11" s="186" t="s">
        <v>19</v>
      </c>
      <c r="E11" s="187"/>
      <c r="F11" s="191" t="s">
        <v>3</v>
      </c>
      <c r="G11" s="187"/>
      <c r="H11" s="187"/>
      <c r="I11" s="186" t="s">
        <v>20</v>
      </c>
      <c r="J11" s="191" t="s">
        <v>3</v>
      </c>
      <c r="K11" s="187"/>
      <c r="L11" s="189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</row>
    <row r="12" spans="1:46" s="190" customFormat="1" ht="12" customHeight="1">
      <c r="A12" s="187"/>
      <c r="B12" s="188"/>
      <c r="C12" s="187"/>
      <c r="D12" s="186" t="s">
        <v>21</v>
      </c>
      <c r="E12" s="187"/>
      <c r="F12" s="191" t="s">
        <v>22</v>
      </c>
      <c r="G12" s="187"/>
      <c r="H12" s="187"/>
      <c r="I12" s="186" t="s">
        <v>23</v>
      </c>
      <c r="J12" s="192" t="str">
        <f>'Rekapitulace stavby'!AN8</f>
        <v>10. 11. 2024</v>
      </c>
      <c r="K12" s="187"/>
      <c r="L12" s="189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</row>
    <row r="13" spans="1:46" s="190" customFormat="1" ht="10.9" customHeight="1">
      <c r="A13" s="187"/>
      <c r="B13" s="188"/>
      <c r="C13" s="187"/>
      <c r="D13" s="187"/>
      <c r="E13" s="187"/>
      <c r="F13" s="187"/>
      <c r="G13" s="187"/>
      <c r="H13" s="187"/>
      <c r="I13" s="187"/>
      <c r="J13" s="187"/>
      <c r="K13" s="187"/>
      <c r="L13" s="189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</row>
    <row r="14" spans="1:46" s="190" customFormat="1" ht="12" customHeight="1">
      <c r="A14" s="187"/>
      <c r="B14" s="188"/>
      <c r="C14" s="187"/>
      <c r="D14" s="186" t="s">
        <v>25</v>
      </c>
      <c r="E14" s="187"/>
      <c r="F14" s="187"/>
      <c r="G14" s="187"/>
      <c r="H14" s="187"/>
      <c r="I14" s="186" t="s">
        <v>26</v>
      </c>
      <c r="J14" s="191" t="s">
        <v>27</v>
      </c>
      <c r="K14" s="187"/>
      <c r="L14" s="189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</row>
    <row r="15" spans="1:46" s="190" customFormat="1" ht="18" customHeight="1">
      <c r="A15" s="187"/>
      <c r="B15" s="188"/>
      <c r="C15" s="187"/>
      <c r="D15" s="187"/>
      <c r="E15" s="191" t="s">
        <v>28</v>
      </c>
      <c r="F15" s="187"/>
      <c r="G15" s="187"/>
      <c r="H15" s="187"/>
      <c r="I15" s="186" t="s">
        <v>29</v>
      </c>
      <c r="J15" s="191" t="s">
        <v>30</v>
      </c>
      <c r="K15" s="187"/>
      <c r="L15" s="189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</row>
    <row r="16" spans="1:46" s="190" customFormat="1" ht="6.95" customHeight="1">
      <c r="A16" s="187"/>
      <c r="B16" s="188"/>
      <c r="C16" s="187"/>
      <c r="D16" s="187"/>
      <c r="E16" s="187"/>
      <c r="F16" s="187"/>
      <c r="G16" s="187"/>
      <c r="H16" s="187"/>
      <c r="I16" s="187"/>
      <c r="J16" s="187"/>
      <c r="K16" s="187"/>
      <c r="L16" s="189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</row>
    <row r="17" spans="1:31" s="190" customFormat="1" ht="12" customHeight="1">
      <c r="A17" s="187"/>
      <c r="B17" s="188"/>
      <c r="C17" s="187"/>
      <c r="D17" s="186" t="s">
        <v>31</v>
      </c>
      <c r="E17" s="187"/>
      <c r="F17" s="187"/>
      <c r="G17" s="187"/>
      <c r="H17" s="187"/>
      <c r="I17" s="186" t="s">
        <v>26</v>
      </c>
      <c r="J17" s="23" t="str">
        <f>'Rekapitulace stavby'!AN13</f>
        <v>Vyplň údaj</v>
      </c>
      <c r="K17" s="187"/>
      <c r="L17" s="189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</row>
    <row r="18" spans="1:31" s="190" customFormat="1" ht="18" customHeight="1">
      <c r="A18" s="187"/>
      <c r="B18" s="188"/>
      <c r="C18" s="187"/>
      <c r="D18" s="187"/>
      <c r="E18" s="369">
        <f>'Rekapitulace stavby'!E14</f>
        <v>0</v>
      </c>
      <c r="F18" s="370"/>
      <c r="G18" s="370"/>
      <c r="H18" s="370"/>
      <c r="I18" s="186" t="s">
        <v>29</v>
      </c>
      <c r="J18" s="23" t="str">
        <f>'Rekapitulace stavby'!AN14</f>
        <v>Vyplň údaj</v>
      </c>
      <c r="K18" s="187"/>
      <c r="L18" s="189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</row>
    <row r="19" spans="1:31" s="190" customFormat="1" ht="6.95" customHeight="1">
      <c r="A19" s="187"/>
      <c r="B19" s="188"/>
      <c r="C19" s="187"/>
      <c r="D19" s="187"/>
      <c r="E19" s="187"/>
      <c r="F19" s="187"/>
      <c r="G19" s="187"/>
      <c r="H19" s="187"/>
      <c r="I19" s="187"/>
      <c r="J19" s="187"/>
      <c r="K19" s="187"/>
      <c r="L19" s="189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</row>
    <row r="20" spans="1:31" s="190" customFormat="1" ht="12" customHeight="1">
      <c r="A20" s="187"/>
      <c r="B20" s="188"/>
      <c r="C20" s="187"/>
      <c r="D20" s="186" t="s">
        <v>33</v>
      </c>
      <c r="E20" s="187"/>
      <c r="F20" s="187"/>
      <c r="G20" s="187"/>
      <c r="H20" s="187"/>
      <c r="I20" s="186" t="s">
        <v>26</v>
      </c>
      <c r="J20" s="191" t="s">
        <v>34</v>
      </c>
      <c r="K20" s="187"/>
      <c r="L20" s="189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</row>
    <row r="21" spans="1:31" s="190" customFormat="1" ht="18" customHeight="1">
      <c r="A21" s="187"/>
      <c r="B21" s="188"/>
      <c r="C21" s="187"/>
      <c r="D21" s="187"/>
      <c r="E21" s="191" t="s">
        <v>35</v>
      </c>
      <c r="F21" s="187"/>
      <c r="G21" s="187"/>
      <c r="H21" s="187"/>
      <c r="I21" s="186" t="s">
        <v>29</v>
      </c>
      <c r="J21" s="191" t="s">
        <v>3</v>
      </c>
      <c r="K21" s="187"/>
      <c r="L21" s="189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</row>
    <row r="22" spans="1:31" s="190" customFormat="1" ht="6.95" customHeight="1">
      <c r="A22" s="187"/>
      <c r="B22" s="188"/>
      <c r="C22" s="187"/>
      <c r="D22" s="187"/>
      <c r="E22" s="187"/>
      <c r="F22" s="187"/>
      <c r="G22" s="187"/>
      <c r="H22" s="187"/>
      <c r="I22" s="187"/>
      <c r="J22" s="187"/>
      <c r="K22" s="187"/>
      <c r="L22" s="189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</row>
    <row r="23" spans="1:31" s="190" customFormat="1" ht="12" customHeight="1">
      <c r="A23" s="187"/>
      <c r="B23" s="188"/>
      <c r="C23" s="187"/>
      <c r="D23" s="186" t="s">
        <v>37</v>
      </c>
      <c r="E23" s="187"/>
      <c r="F23" s="187"/>
      <c r="G23" s="187"/>
      <c r="H23" s="187"/>
      <c r="I23" s="186" t="s">
        <v>26</v>
      </c>
      <c r="J23" s="191" t="str">
        <f>IF('Rekapitulace stavby'!AN19="","",'Rekapitulace stavby'!AN19)</f>
        <v/>
      </c>
      <c r="K23" s="187"/>
      <c r="L23" s="189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</row>
    <row r="24" spans="1:31" s="190" customFormat="1" ht="18" customHeight="1">
      <c r="A24" s="187"/>
      <c r="B24" s="188"/>
      <c r="C24" s="187"/>
      <c r="D24" s="187"/>
      <c r="E24" s="191" t="str">
        <f>IF('Rekapitulace stavby'!E20="","",'Rekapitulace stavby'!E20)</f>
        <v xml:space="preserve"> </v>
      </c>
      <c r="F24" s="187"/>
      <c r="G24" s="187"/>
      <c r="H24" s="187"/>
      <c r="I24" s="186" t="s">
        <v>29</v>
      </c>
      <c r="J24" s="191" t="str">
        <f>IF('Rekapitulace stavby'!AN20="","",'Rekapitulace stavby'!AN20)</f>
        <v/>
      </c>
      <c r="K24" s="187"/>
      <c r="L24" s="189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</row>
    <row r="25" spans="1:31" s="190" customFormat="1" ht="6.95" customHeight="1">
      <c r="A25" s="187"/>
      <c r="B25" s="188"/>
      <c r="C25" s="187"/>
      <c r="D25" s="187"/>
      <c r="E25" s="187"/>
      <c r="F25" s="187"/>
      <c r="G25" s="187"/>
      <c r="H25" s="187"/>
      <c r="I25" s="187"/>
      <c r="J25" s="187"/>
      <c r="K25" s="187"/>
      <c r="L25" s="189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</row>
    <row r="26" spans="1:31" s="190" customFormat="1" ht="12" customHeight="1">
      <c r="A26" s="187"/>
      <c r="B26" s="188"/>
      <c r="C26" s="187"/>
      <c r="D26" s="186" t="s">
        <v>39</v>
      </c>
      <c r="E26" s="187"/>
      <c r="F26" s="187"/>
      <c r="G26" s="187"/>
      <c r="H26" s="187"/>
      <c r="I26" s="187"/>
      <c r="J26" s="187"/>
      <c r="K26" s="187"/>
      <c r="L26" s="189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</row>
    <row r="27" spans="1:31" s="196" customFormat="1" ht="16.5" customHeight="1">
      <c r="A27" s="193"/>
      <c r="B27" s="194"/>
      <c r="C27" s="193"/>
      <c r="D27" s="193"/>
      <c r="E27" s="371" t="s">
        <v>3</v>
      </c>
      <c r="F27" s="371"/>
      <c r="G27" s="371"/>
      <c r="H27" s="37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90" customFormat="1" ht="6.95" customHeight="1">
      <c r="A28" s="187"/>
      <c r="B28" s="188"/>
      <c r="C28" s="187"/>
      <c r="D28" s="187"/>
      <c r="E28" s="187"/>
      <c r="F28" s="187"/>
      <c r="G28" s="187"/>
      <c r="H28" s="187"/>
      <c r="I28" s="187"/>
      <c r="J28" s="187"/>
      <c r="K28" s="187"/>
      <c r="L28" s="189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</row>
    <row r="29" spans="1:31" s="190" customFormat="1" ht="6.95" customHeight="1">
      <c r="A29" s="187"/>
      <c r="B29" s="188"/>
      <c r="C29" s="187"/>
      <c r="D29" s="197"/>
      <c r="E29" s="197"/>
      <c r="F29" s="197"/>
      <c r="G29" s="197"/>
      <c r="H29" s="197"/>
      <c r="I29" s="197"/>
      <c r="J29" s="197"/>
      <c r="K29" s="197"/>
      <c r="L29" s="189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</row>
    <row r="30" spans="1:31" s="190" customFormat="1" ht="25.35" customHeight="1">
      <c r="A30" s="187"/>
      <c r="B30" s="188"/>
      <c r="C30" s="187"/>
      <c r="D30" s="198" t="s">
        <v>41</v>
      </c>
      <c r="E30" s="187"/>
      <c r="F30" s="187"/>
      <c r="G30" s="187"/>
      <c r="H30" s="187"/>
      <c r="I30" s="187"/>
      <c r="J30" s="199">
        <f>ROUND(J84, 2)</f>
        <v>0</v>
      </c>
      <c r="K30" s="187"/>
      <c r="L30" s="189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</row>
    <row r="31" spans="1:31" s="190" customFormat="1" ht="6.95" customHeight="1">
      <c r="A31" s="187"/>
      <c r="B31" s="188"/>
      <c r="C31" s="187"/>
      <c r="D31" s="197"/>
      <c r="E31" s="197"/>
      <c r="F31" s="197"/>
      <c r="G31" s="197"/>
      <c r="H31" s="197"/>
      <c r="I31" s="197"/>
      <c r="J31" s="197"/>
      <c r="K31" s="197"/>
      <c r="L31" s="189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</row>
    <row r="32" spans="1:31" s="190" customFormat="1" ht="14.45" customHeight="1">
      <c r="A32" s="187"/>
      <c r="B32" s="188"/>
      <c r="C32" s="187"/>
      <c r="D32" s="187"/>
      <c r="E32" s="187"/>
      <c r="F32" s="200" t="s">
        <v>43</v>
      </c>
      <c r="G32" s="187"/>
      <c r="H32" s="187"/>
      <c r="I32" s="200" t="s">
        <v>42</v>
      </c>
      <c r="J32" s="200" t="s">
        <v>44</v>
      </c>
      <c r="K32" s="187"/>
      <c r="L32" s="189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</row>
    <row r="33" spans="1:31" s="190" customFormat="1" ht="14.45" customHeight="1">
      <c r="A33" s="187"/>
      <c r="B33" s="188"/>
      <c r="C33" s="187"/>
      <c r="D33" s="201" t="s">
        <v>45</v>
      </c>
      <c r="E33" s="186" t="s">
        <v>46</v>
      </c>
      <c r="F33" s="202">
        <f>ROUND((SUM(BE84:BE99)),  2)</f>
        <v>0</v>
      </c>
      <c r="G33" s="187"/>
      <c r="H33" s="187"/>
      <c r="I33" s="203">
        <v>0.21</v>
      </c>
      <c r="J33" s="202">
        <f>ROUND(((SUM(BE84:BE99))*I33),  2)</f>
        <v>0</v>
      </c>
      <c r="K33" s="187"/>
      <c r="L33" s="189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</row>
    <row r="34" spans="1:31" s="190" customFormat="1" ht="14.45" customHeight="1">
      <c r="A34" s="187"/>
      <c r="B34" s="188"/>
      <c r="C34" s="187"/>
      <c r="D34" s="187"/>
      <c r="E34" s="186" t="s">
        <v>47</v>
      </c>
      <c r="F34" s="202">
        <f>ROUND((SUM(BF84:BF99)),  2)</f>
        <v>0</v>
      </c>
      <c r="G34" s="187"/>
      <c r="H34" s="187"/>
      <c r="I34" s="203">
        <v>0.12</v>
      </c>
      <c r="J34" s="202">
        <f>ROUND(((SUM(BF84:BF99))*I34),  2)</f>
        <v>0</v>
      </c>
      <c r="K34" s="187"/>
      <c r="L34" s="189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</row>
    <row r="35" spans="1:31" s="190" customFormat="1" ht="14.45" hidden="1" customHeight="1">
      <c r="A35" s="187"/>
      <c r="B35" s="188"/>
      <c r="C35" s="187"/>
      <c r="D35" s="187"/>
      <c r="E35" s="186" t="s">
        <v>48</v>
      </c>
      <c r="F35" s="202">
        <f>ROUND((SUM(BG84:BG99)),  2)</f>
        <v>0</v>
      </c>
      <c r="G35" s="187"/>
      <c r="H35" s="187"/>
      <c r="I35" s="203">
        <v>0.21</v>
      </c>
      <c r="J35" s="202">
        <f>0</f>
        <v>0</v>
      </c>
      <c r="K35" s="187"/>
      <c r="L35" s="189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</row>
    <row r="36" spans="1:31" s="190" customFormat="1" ht="14.45" hidden="1" customHeight="1">
      <c r="A36" s="187"/>
      <c r="B36" s="188"/>
      <c r="C36" s="187"/>
      <c r="D36" s="187"/>
      <c r="E36" s="186" t="s">
        <v>49</v>
      </c>
      <c r="F36" s="202">
        <f>ROUND((SUM(BH84:BH99)),  2)</f>
        <v>0</v>
      </c>
      <c r="G36" s="187"/>
      <c r="H36" s="187"/>
      <c r="I36" s="203">
        <v>0.12</v>
      </c>
      <c r="J36" s="202">
        <f>0</f>
        <v>0</v>
      </c>
      <c r="K36" s="187"/>
      <c r="L36" s="189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</row>
    <row r="37" spans="1:31" s="190" customFormat="1" ht="14.45" hidden="1" customHeight="1">
      <c r="A37" s="187"/>
      <c r="B37" s="188"/>
      <c r="C37" s="187"/>
      <c r="D37" s="187"/>
      <c r="E37" s="186" t="s">
        <v>50</v>
      </c>
      <c r="F37" s="202">
        <f>ROUND((SUM(BI84:BI99)),  2)</f>
        <v>0</v>
      </c>
      <c r="G37" s="187"/>
      <c r="H37" s="187"/>
      <c r="I37" s="203">
        <v>0</v>
      </c>
      <c r="J37" s="202">
        <f>0</f>
        <v>0</v>
      </c>
      <c r="K37" s="187"/>
      <c r="L37" s="189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</row>
    <row r="38" spans="1:31" s="190" customFormat="1" ht="6.95" customHeight="1">
      <c r="A38" s="187"/>
      <c r="B38" s="188"/>
      <c r="C38" s="187"/>
      <c r="D38" s="187"/>
      <c r="E38" s="187"/>
      <c r="F38" s="187"/>
      <c r="G38" s="187"/>
      <c r="H38" s="187"/>
      <c r="I38" s="187"/>
      <c r="J38" s="187"/>
      <c r="K38" s="187"/>
      <c r="L38" s="189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</row>
    <row r="39" spans="1:31" s="190" customFormat="1" ht="25.35" customHeight="1">
      <c r="A39" s="187"/>
      <c r="B39" s="188"/>
      <c r="C39" s="204"/>
      <c r="D39" s="205" t="s">
        <v>51</v>
      </c>
      <c r="E39" s="206"/>
      <c r="F39" s="206"/>
      <c r="G39" s="207" t="s">
        <v>52</v>
      </c>
      <c r="H39" s="208" t="s">
        <v>53</v>
      </c>
      <c r="I39" s="206"/>
      <c r="J39" s="209">
        <f>SUM(J30:J37)</f>
        <v>0</v>
      </c>
      <c r="K39" s="210"/>
      <c r="L39" s="189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</row>
    <row r="40" spans="1:31" s="190" customFormat="1" ht="14.45" customHeight="1">
      <c r="A40" s="187"/>
      <c r="B40" s="211"/>
      <c r="C40" s="212"/>
      <c r="D40" s="212"/>
      <c r="E40" s="212"/>
      <c r="F40" s="212"/>
      <c r="G40" s="212"/>
      <c r="H40" s="212"/>
      <c r="I40" s="212"/>
      <c r="J40" s="212"/>
      <c r="K40" s="212"/>
      <c r="L40" s="189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</row>
    <row r="44" spans="1:31" s="190" customFormat="1" ht="6.95" customHeight="1">
      <c r="A44" s="187"/>
      <c r="B44" s="213"/>
      <c r="C44" s="214"/>
      <c r="D44" s="214"/>
      <c r="E44" s="214"/>
      <c r="F44" s="214"/>
      <c r="G44" s="214"/>
      <c r="H44" s="214"/>
      <c r="I44" s="214"/>
      <c r="J44" s="214"/>
      <c r="K44" s="214"/>
      <c r="L44" s="189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</row>
    <row r="45" spans="1:31" s="190" customFormat="1" ht="24.95" customHeight="1">
      <c r="A45" s="187"/>
      <c r="B45" s="188"/>
      <c r="C45" s="184" t="s">
        <v>104</v>
      </c>
      <c r="D45" s="187"/>
      <c r="E45" s="187"/>
      <c r="F45" s="187"/>
      <c r="G45" s="187"/>
      <c r="H45" s="187"/>
      <c r="I45" s="187"/>
      <c r="J45" s="187"/>
      <c r="K45" s="187"/>
      <c r="L45" s="189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</row>
    <row r="46" spans="1:31" s="190" customFormat="1" ht="6.95" customHeight="1">
      <c r="A46" s="187"/>
      <c r="B46" s="188"/>
      <c r="C46" s="187"/>
      <c r="D46" s="187"/>
      <c r="E46" s="187"/>
      <c r="F46" s="187"/>
      <c r="G46" s="187"/>
      <c r="H46" s="187"/>
      <c r="I46" s="187"/>
      <c r="J46" s="187"/>
      <c r="K46" s="187"/>
      <c r="L46" s="189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</row>
    <row r="47" spans="1:31" s="190" customFormat="1" ht="12" customHeight="1">
      <c r="A47" s="187"/>
      <c r="B47" s="188"/>
      <c r="C47" s="186" t="s">
        <v>17</v>
      </c>
      <c r="D47" s="187"/>
      <c r="E47" s="187"/>
      <c r="F47" s="187"/>
      <c r="G47" s="187"/>
      <c r="H47" s="187"/>
      <c r="I47" s="187"/>
      <c r="J47" s="187"/>
      <c r="K47" s="187"/>
      <c r="L47" s="189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</row>
    <row r="48" spans="1:31" s="190" customFormat="1" ht="16.5" customHeight="1">
      <c r="A48" s="187"/>
      <c r="B48" s="188"/>
      <c r="C48" s="187"/>
      <c r="D48" s="187"/>
      <c r="E48" s="367" t="str">
        <f>E7</f>
        <v>Sklad správy a údržby budov Technické univerzity v Libereci</v>
      </c>
      <c r="F48" s="368"/>
      <c r="G48" s="368"/>
      <c r="H48" s="368"/>
      <c r="I48" s="187"/>
      <c r="J48" s="187"/>
      <c r="K48" s="187"/>
      <c r="L48" s="189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</row>
    <row r="49" spans="1:47" s="190" customFormat="1" ht="12" customHeight="1">
      <c r="A49" s="187"/>
      <c r="B49" s="188"/>
      <c r="C49" s="186" t="s">
        <v>100</v>
      </c>
      <c r="D49" s="187"/>
      <c r="E49" s="187"/>
      <c r="F49" s="187"/>
      <c r="G49" s="187"/>
      <c r="H49" s="187"/>
      <c r="I49" s="187"/>
      <c r="J49" s="187"/>
      <c r="K49" s="187"/>
      <c r="L49" s="189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</row>
    <row r="50" spans="1:47" s="190" customFormat="1" ht="16.5" customHeight="1">
      <c r="A50" s="187"/>
      <c r="B50" s="188"/>
      <c r="C50" s="187"/>
      <c r="D50" s="187"/>
      <c r="E50" s="363" t="str">
        <f>E9</f>
        <v>VRN - Vedlejší rozpočové náklady a náklady spojené s umístěním stavby</v>
      </c>
      <c r="F50" s="364"/>
      <c r="G50" s="364"/>
      <c r="H50" s="364"/>
      <c r="I50" s="187"/>
      <c r="J50" s="187"/>
      <c r="K50" s="187"/>
      <c r="L50" s="189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</row>
    <row r="51" spans="1:47" s="190" customFormat="1" ht="6.95" customHeight="1">
      <c r="A51" s="187"/>
      <c r="B51" s="188"/>
      <c r="C51" s="187"/>
      <c r="D51" s="187"/>
      <c r="E51" s="187"/>
      <c r="F51" s="187"/>
      <c r="G51" s="187"/>
      <c r="H51" s="187"/>
      <c r="I51" s="187"/>
      <c r="J51" s="187"/>
      <c r="K51" s="187"/>
      <c r="L51" s="189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</row>
    <row r="52" spans="1:47" s="190" customFormat="1" ht="12" customHeight="1">
      <c r="A52" s="187"/>
      <c r="B52" s="188"/>
      <c r="C52" s="186" t="s">
        <v>21</v>
      </c>
      <c r="D52" s="187"/>
      <c r="E52" s="187"/>
      <c r="F52" s="191" t="str">
        <f>F12</f>
        <v>Parc. č. 2767/2, 2767/1, 2767/3</v>
      </c>
      <c r="G52" s="187"/>
      <c r="H52" s="187"/>
      <c r="I52" s="186" t="s">
        <v>23</v>
      </c>
      <c r="J52" s="192" t="str">
        <f>IF(J12="","",J12)</f>
        <v>10. 11. 2024</v>
      </c>
      <c r="K52" s="187"/>
      <c r="L52" s="189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</row>
    <row r="53" spans="1:47" s="190" customFormat="1" ht="6.95" customHeight="1">
      <c r="A53" s="187"/>
      <c r="B53" s="188"/>
      <c r="C53" s="187"/>
      <c r="D53" s="187"/>
      <c r="E53" s="187"/>
      <c r="F53" s="187"/>
      <c r="G53" s="187"/>
      <c r="H53" s="187"/>
      <c r="I53" s="187"/>
      <c r="J53" s="187"/>
      <c r="K53" s="187"/>
      <c r="L53" s="189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</row>
    <row r="54" spans="1:47" s="190" customFormat="1" ht="15.2" customHeight="1">
      <c r="A54" s="187"/>
      <c r="B54" s="188"/>
      <c r="C54" s="186" t="s">
        <v>25</v>
      </c>
      <c r="D54" s="187"/>
      <c r="E54" s="187"/>
      <c r="F54" s="191" t="str">
        <f>E15</f>
        <v>Technické univerzity v Libereci</v>
      </c>
      <c r="G54" s="187"/>
      <c r="H54" s="187"/>
      <c r="I54" s="186" t="s">
        <v>33</v>
      </c>
      <c r="J54" s="215" t="str">
        <f>E21</f>
        <v>REPOS.Lbc, s.r.o.</v>
      </c>
      <c r="K54" s="187"/>
      <c r="L54" s="189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</row>
    <row r="55" spans="1:47" s="190" customFormat="1" ht="15.2" customHeight="1">
      <c r="A55" s="187"/>
      <c r="B55" s="188"/>
      <c r="C55" s="186" t="s">
        <v>31</v>
      </c>
      <c r="D55" s="187"/>
      <c r="E55" s="187"/>
      <c r="F55" s="191">
        <f>IF(E18="","",E18)</f>
        <v>0</v>
      </c>
      <c r="G55" s="187"/>
      <c r="H55" s="187"/>
      <c r="I55" s="186" t="s">
        <v>37</v>
      </c>
      <c r="J55" s="215" t="str">
        <f>E24</f>
        <v xml:space="preserve"> </v>
      </c>
      <c r="K55" s="187"/>
      <c r="L55" s="189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</row>
    <row r="56" spans="1:47" s="190" customFormat="1" ht="10.35" customHeight="1">
      <c r="A56" s="187"/>
      <c r="B56" s="188"/>
      <c r="C56" s="187"/>
      <c r="D56" s="187"/>
      <c r="E56" s="187"/>
      <c r="F56" s="187"/>
      <c r="G56" s="187"/>
      <c r="H56" s="187"/>
      <c r="I56" s="187"/>
      <c r="J56" s="187"/>
      <c r="K56" s="187"/>
      <c r="L56" s="189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</row>
    <row r="57" spans="1:47" s="190" customFormat="1" ht="29.25" customHeight="1">
      <c r="A57" s="187"/>
      <c r="B57" s="188"/>
      <c r="C57" s="216" t="s">
        <v>105</v>
      </c>
      <c r="D57" s="204"/>
      <c r="E57" s="204"/>
      <c r="F57" s="204"/>
      <c r="G57" s="204"/>
      <c r="H57" s="204"/>
      <c r="I57" s="204"/>
      <c r="J57" s="217" t="s">
        <v>106</v>
      </c>
      <c r="K57" s="204"/>
      <c r="L57" s="189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</row>
    <row r="58" spans="1:47" s="190" customFormat="1" ht="10.35" customHeight="1">
      <c r="A58" s="187"/>
      <c r="B58" s="188"/>
      <c r="C58" s="187"/>
      <c r="D58" s="187"/>
      <c r="E58" s="187"/>
      <c r="F58" s="187"/>
      <c r="G58" s="187"/>
      <c r="H58" s="187"/>
      <c r="I58" s="187"/>
      <c r="J58" s="187"/>
      <c r="K58" s="187"/>
      <c r="L58" s="189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</row>
    <row r="59" spans="1:47" s="190" customFormat="1" ht="22.9" customHeight="1">
      <c r="A59" s="187"/>
      <c r="B59" s="188"/>
      <c r="C59" s="218" t="s">
        <v>73</v>
      </c>
      <c r="D59" s="187"/>
      <c r="E59" s="187"/>
      <c r="F59" s="187"/>
      <c r="G59" s="187"/>
      <c r="H59" s="187"/>
      <c r="I59" s="187"/>
      <c r="J59" s="199">
        <f>J84</f>
        <v>0</v>
      </c>
      <c r="K59" s="187"/>
      <c r="L59" s="189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U59" s="180" t="s">
        <v>107</v>
      </c>
    </row>
    <row r="60" spans="1:47" s="219" customFormat="1" ht="24.95" customHeight="1">
      <c r="B60" s="220"/>
      <c r="D60" s="221" t="s">
        <v>1112</v>
      </c>
      <c r="E60" s="222"/>
      <c r="F60" s="222"/>
      <c r="G60" s="222"/>
      <c r="H60" s="222"/>
      <c r="I60" s="222"/>
      <c r="J60" s="223">
        <f>J85</f>
        <v>0</v>
      </c>
      <c r="L60" s="220"/>
    </row>
    <row r="61" spans="1:47" s="224" customFormat="1" ht="19.899999999999999" customHeight="1">
      <c r="B61" s="225"/>
      <c r="D61" s="226" t="s">
        <v>1113</v>
      </c>
      <c r="E61" s="227"/>
      <c r="F61" s="227"/>
      <c r="G61" s="227"/>
      <c r="H61" s="227"/>
      <c r="I61" s="227"/>
      <c r="J61" s="228">
        <f>J86</f>
        <v>0</v>
      </c>
      <c r="L61" s="225"/>
    </row>
    <row r="62" spans="1:47" s="224" customFormat="1" ht="19.899999999999999" customHeight="1">
      <c r="B62" s="225"/>
      <c r="D62" s="226" t="s">
        <v>1114</v>
      </c>
      <c r="E62" s="227"/>
      <c r="F62" s="227"/>
      <c r="G62" s="227"/>
      <c r="H62" s="227"/>
      <c r="I62" s="227"/>
      <c r="J62" s="228">
        <f>J93</f>
        <v>0</v>
      </c>
      <c r="L62" s="225"/>
    </row>
    <row r="63" spans="1:47" s="224" customFormat="1" ht="19.899999999999999" customHeight="1">
      <c r="B63" s="225"/>
      <c r="D63" s="226" t="s">
        <v>1115</v>
      </c>
      <c r="E63" s="227"/>
      <c r="F63" s="227"/>
      <c r="G63" s="227"/>
      <c r="H63" s="227"/>
      <c r="I63" s="227"/>
      <c r="J63" s="228">
        <f>J96</f>
        <v>0</v>
      </c>
      <c r="L63" s="225"/>
    </row>
    <row r="64" spans="1:47" s="224" customFormat="1" ht="19.899999999999999" customHeight="1">
      <c r="B64" s="225"/>
      <c r="D64" s="226" t="s">
        <v>1116</v>
      </c>
      <c r="E64" s="227"/>
      <c r="F64" s="227"/>
      <c r="G64" s="227"/>
      <c r="H64" s="227"/>
      <c r="I64" s="227"/>
      <c r="J64" s="228">
        <f>J97</f>
        <v>0</v>
      </c>
      <c r="L64" s="225"/>
    </row>
    <row r="65" spans="1:31" s="190" customFormat="1" ht="21.75" customHeight="1">
      <c r="A65" s="187"/>
      <c r="B65" s="188"/>
      <c r="C65" s="187"/>
      <c r="D65" s="187"/>
      <c r="E65" s="187"/>
      <c r="F65" s="187"/>
      <c r="G65" s="187"/>
      <c r="H65" s="187"/>
      <c r="I65" s="187"/>
      <c r="J65" s="187"/>
      <c r="K65" s="187"/>
      <c r="L65" s="189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</row>
    <row r="66" spans="1:31" s="190" customFormat="1" ht="6.95" customHeight="1">
      <c r="A66" s="187"/>
      <c r="B66" s="211"/>
      <c r="C66" s="212"/>
      <c r="D66" s="212"/>
      <c r="E66" s="212"/>
      <c r="F66" s="212"/>
      <c r="G66" s="212"/>
      <c r="H66" s="212"/>
      <c r="I66" s="212"/>
      <c r="J66" s="212"/>
      <c r="K66" s="212"/>
      <c r="L66" s="189"/>
      <c r="S66" s="187"/>
      <c r="T66" s="187"/>
      <c r="U66" s="187"/>
      <c r="V66" s="187"/>
      <c r="W66" s="187"/>
      <c r="X66" s="187"/>
      <c r="Y66" s="187"/>
      <c r="Z66" s="187"/>
      <c r="AA66" s="187"/>
      <c r="AB66" s="187"/>
      <c r="AC66" s="187"/>
      <c r="AD66" s="187"/>
      <c r="AE66" s="187"/>
    </row>
    <row r="70" spans="1:31" s="190" customFormat="1" ht="6.95" customHeight="1">
      <c r="A70" s="187"/>
      <c r="B70" s="213"/>
      <c r="C70" s="214"/>
      <c r="D70" s="214"/>
      <c r="E70" s="214"/>
      <c r="F70" s="214"/>
      <c r="G70" s="214"/>
      <c r="H70" s="214"/>
      <c r="I70" s="214"/>
      <c r="J70" s="214"/>
      <c r="K70" s="214"/>
      <c r="L70" s="189"/>
      <c r="S70" s="187"/>
      <c r="T70" s="187"/>
      <c r="U70" s="187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</row>
    <row r="71" spans="1:31" s="190" customFormat="1" ht="24.95" customHeight="1">
      <c r="A71" s="187"/>
      <c r="B71" s="188"/>
      <c r="C71" s="184" t="s">
        <v>126</v>
      </c>
      <c r="D71" s="187"/>
      <c r="E71" s="187"/>
      <c r="F71" s="187"/>
      <c r="G71" s="187"/>
      <c r="H71" s="187"/>
      <c r="I71" s="187"/>
      <c r="J71" s="187"/>
      <c r="K71" s="187"/>
      <c r="L71" s="189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</row>
    <row r="72" spans="1:31" s="190" customFormat="1" ht="6.95" customHeight="1">
      <c r="A72" s="187"/>
      <c r="B72" s="188"/>
      <c r="C72" s="187"/>
      <c r="D72" s="187"/>
      <c r="E72" s="187"/>
      <c r="F72" s="187"/>
      <c r="G72" s="187"/>
      <c r="H72" s="187"/>
      <c r="I72" s="187"/>
      <c r="J72" s="187"/>
      <c r="K72" s="187"/>
      <c r="L72" s="189"/>
      <c r="S72" s="187"/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</row>
    <row r="73" spans="1:31" s="190" customFormat="1" ht="12" customHeight="1">
      <c r="A73" s="187"/>
      <c r="B73" s="188"/>
      <c r="C73" s="186" t="s">
        <v>17</v>
      </c>
      <c r="D73" s="187"/>
      <c r="E73" s="187"/>
      <c r="F73" s="187"/>
      <c r="G73" s="187"/>
      <c r="H73" s="187"/>
      <c r="I73" s="187"/>
      <c r="J73" s="187"/>
      <c r="K73" s="187"/>
      <c r="L73" s="189"/>
      <c r="S73" s="187"/>
      <c r="T73" s="187"/>
      <c r="U73" s="187"/>
      <c r="V73" s="187"/>
      <c r="W73" s="187"/>
      <c r="X73" s="187"/>
      <c r="Y73" s="187"/>
      <c r="Z73" s="187"/>
      <c r="AA73" s="187"/>
      <c r="AB73" s="187"/>
      <c r="AC73" s="187"/>
      <c r="AD73" s="187"/>
      <c r="AE73" s="187"/>
    </row>
    <row r="74" spans="1:31" s="190" customFormat="1" ht="16.5" customHeight="1">
      <c r="A74" s="187"/>
      <c r="B74" s="188"/>
      <c r="C74" s="187"/>
      <c r="D74" s="187"/>
      <c r="E74" s="367" t="str">
        <f>E7</f>
        <v>Sklad správy a údržby budov Technické univerzity v Libereci</v>
      </c>
      <c r="F74" s="368"/>
      <c r="G74" s="368"/>
      <c r="H74" s="368"/>
      <c r="I74" s="187"/>
      <c r="J74" s="187"/>
      <c r="K74" s="187"/>
      <c r="L74" s="189"/>
      <c r="S74" s="187"/>
      <c r="T74" s="187"/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</row>
    <row r="75" spans="1:31" s="190" customFormat="1" ht="12" customHeight="1">
      <c r="A75" s="187"/>
      <c r="B75" s="188"/>
      <c r="C75" s="186" t="s">
        <v>100</v>
      </c>
      <c r="D75" s="187"/>
      <c r="E75" s="187"/>
      <c r="F75" s="187"/>
      <c r="G75" s="187"/>
      <c r="H75" s="187"/>
      <c r="I75" s="187"/>
      <c r="J75" s="187"/>
      <c r="K75" s="187"/>
      <c r="L75" s="189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  <c r="AC75" s="187"/>
      <c r="AD75" s="187"/>
      <c r="AE75" s="187"/>
    </row>
    <row r="76" spans="1:31" s="190" customFormat="1" ht="16.5" customHeight="1">
      <c r="A76" s="187"/>
      <c r="B76" s="188"/>
      <c r="C76" s="187"/>
      <c r="D76" s="187"/>
      <c r="E76" s="363" t="str">
        <f>E9</f>
        <v>VRN - Vedlejší rozpočové náklady a náklady spojené s umístěním stavby</v>
      </c>
      <c r="F76" s="364"/>
      <c r="G76" s="364"/>
      <c r="H76" s="364"/>
      <c r="I76" s="187"/>
      <c r="J76" s="187"/>
      <c r="K76" s="187"/>
      <c r="L76" s="189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</row>
    <row r="77" spans="1:31" s="190" customFormat="1" ht="6.95" customHeight="1">
      <c r="A77" s="187"/>
      <c r="B77" s="188"/>
      <c r="C77" s="187"/>
      <c r="D77" s="187"/>
      <c r="E77" s="187"/>
      <c r="F77" s="187"/>
      <c r="G77" s="187"/>
      <c r="H77" s="187"/>
      <c r="I77" s="187"/>
      <c r="J77" s="187"/>
      <c r="K77" s="187"/>
      <c r="L77" s="189"/>
      <c r="S77" s="187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187"/>
    </row>
    <row r="78" spans="1:31" s="190" customFormat="1" ht="12" customHeight="1">
      <c r="A78" s="187"/>
      <c r="B78" s="188"/>
      <c r="C78" s="186" t="s">
        <v>21</v>
      </c>
      <c r="D78" s="187"/>
      <c r="E78" s="187"/>
      <c r="F78" s="191" t="str">
        <f>F12</f>
        <v>Parc. č. 2767/2, 2767/1, 2767/3</v>
      </c>
      <c r="G78" s="187"/>
      <c r="H78" s="187"/>
      <c r="I78" s="186" t="s">
        <v>23</v>
      </c>
      <c r="J78" s="192" t="str">
        <f>IF(J12="","",J12)</f>
        <v>10. 11. 2024</v>
      </c>
      <c r="K78" s="187"/>
      <c r="L78" s="189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</row>
    <row r="79" spans="1:31" s="190" customFormat="1" ht="6.95" customHeight="1">
      <c r="A79" s="187"/>
      <c r="B79" s="188"/>
      <c r="C79" s="187"/>
      <c r="D79" s="187"/>
      <c r="E79" s="187"/>
      <c r="F79" s="187"/>
      <c r="G79" s="187"/>
      <c r="H79" s="187"/>
      <c r="I79" s="187"/>
      <c r="J79" s="187"/>
      <c r="K79" s="187"/>
      <c r="L79" s="189"/>
      <c r="S79" s="187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pans="1:31" s="190" customFormat="1" ht="15.2" customHeight="1">
      <c r="A80" s="187"/>
      <c r="B80" s="188"/>
      <c r="C80" s="186" t="s">
        <v>25</v>
      </c>
      <c r="D80" s="187"/>
      <c r="E80" s="187"/>
      <c r="F80" s="191" t="str">
        <f>E15</f>
        <v>Technické univerzity v Libereci</v>
      </c>
      <c r="G80" s="187"/>
      <c r="H80" s="187"/>
      <c r="I80" s="186" t="s">
        <v>33</v>
      </c>
      <c r="J80" s="215" t="str">
        <f>E21</f>
        <v>REPOS.Lbc, s.r.o.</v>
      </c>
      <c r="K80" s="187"/>
      <c r="L80" s="189"/>
      <c r="S80" s="187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pans="1:65" s="190" customFormat="1" ht="15.2" customHeight="1">
      <c r="A81" s="187"/>
      <c r="B81" s="188"/>
      <c r="C81" s="186" t="s">
        <v>31</v>
      </c>
      <c r="D81" s="187"/>
      <c r="E81" s="187"/>
      <c r="F81" s="191">
        <f>IF(E18="","",E18)</f>
        <v>0</v>
      </c>
      <c r="G81" s="187"/>
      <c r="H81" s="187"/>
      <c r="I81" s="186" t="s">
        <v>37</v>
      </c>
      <c r="J81" s="215" t="str">
        <f>E24</f>
        <v xml:space="preserve"> </v>
      </c>
      <c r="K81" s="187"/>
      <c r="L81" s="189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pans="1:65" s="190" customFormat="1" ht="10.35" customHeight="1">
      <c r="A82" s="187"/>
      <c r="B82" s="188"/>
      <c r="C82" s="187"/>
      <c r="D82" s="187"/>
      <c r="E82" s="187"/>
      <c r="F82" s="187"/>
      <c r="G82" s="187"/>
      <c r="H82" s="187"/>
      <c r="I82" s="187"/>
      <c r="J82" s="187"/>
      <c r="K82" s="187"/>
      <c r="L82" s="189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pans="1:65" s="238" customFormat="1" ht="29.25" customHeight="1">
      <c r="A83" s="229"/>
      <c r="B83" s="230"/>
      <c r="C83" s="231" t="s">
        <v>127</v>
      </c>
      <c r="D83" s="232" t="s">
        <v>60</v>
      </c>
      <c r="E83" s="232" t="s">
        <v>56</v>
      </c>
      <c r="F83" s="232" t="s">
        <v>57</v>
      </c>
      <c r="G83" s="232" t="s">
        <v>128</v>
      </c>
      <c r="H83" s="232" t="s">
        <v>129</v>
      </c>
      <c r="I83" s="232" t="s">
        <v>130</v>
      </c>
      <c r="J83" s="232" t="s">
        <v>106</v>
      </c>
      <c r="K83" s="233" t="s">
        <v>131</v>
      </c>
      <c r="L83" s="234"/>
      <c r="M83" s="235" t="s">
        <v>3</v>
      </c>
      <c r="N83" s="236" t="s">
        <v>45</v>
      </c>
      <c r="O83" s="236" t="s">
        <v>132</v>
      </c>
      <c r="P83" s="236" t="s">
        <v>133</v>
      </c>
      <c r="Q83" s="236" t="s">
        <v>134</v>
      </c>
      <c r="R83" s="236" t="s">
        <v>135</v>
      </c>
      <c r="S83" s="236" t="s">
        <v>136</v>
      </c>
      <c r="T83" s="237" t="s">
        <v>137</v>
      </c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</row>
    <row r="84" spans="1:65" s="190" customFormat="1" ht="22.9" customHeight="1">
      <c r="A84" s="187"/>
      <c r="B84" s="188"/>
      <c r="C84" s="239" t="s">
        <v>138</v>
      </c>
      <c r="D84" s="187"/>
      <c r="E84" s="187"/>
      <c r="F84" s="187"/>
      <c r="G84" s="187"/>
      <c r="H84" s="187"/>
      <c r="I84" s="187"/>
      <c r="J84" s="240">
        <f>BK84</f>
        <v>0</v>
      </c>
      <c r="K84" s="187"/>
      <c r="L84" s="188"/>
      <c r="M84" s="241"/>
      <c r="N84" s="242"/>
      <c r="O84" s="197"/>
      <c r="P84" s="243">
        <f>P85</f>
        <v>0</v>
      </c>
      <c r="Q84" s="197"/>
      <c r="R84" s="243">
        <f>R85</f>
        <v>0</v>
      </c>
      <c r="S84" s="197"/>
      <c r="T84" s="244">
        <f>T85</f>
        <v>0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  <c r="AT84" s="180" t="s">
        <v>74</v>
      </c>
      <c r="AU84" s="180" t="s">
        <v>107</v>
      </c>
      <c r="BK84" s="245">
        <f>BK85</f>
        <v>0</v>
      </c>
    </row>
    <row r="85" spans="1:65" s="246" customFormat="1" ht="25.9" customHeight="1">
      <c r="B85" s="247"/>
      <c r="D85" s="248" t="s">
        <v>74</v>
      </c>
      <c r="E85" s="249" t="s">
        <v>96</v>
      </c>
      <c r="F85" s="249" t="s">
        <v>1117</v>
      </c>
      <c r="J85" s="250">
        <f>BK85</f>
        <v>0</v>
      </c>
      <c r="L85" s="247"/>
      <c r="M85" s="251"/>
      <c r="N85" s="252"/>
      <c r="O85" s="252"/>
      <c r="P85" s="253">
        <f>P86+P93+P96+P97</f>
        <v>0</v>
      </c>
      <c r="Q85" s="252"/>
      <c r="R85" s="253">
        <f>R86+R93+R96+R97</f>
        <v>0</v>
      </c>
      <c r="S85" s="252"/>
      <c r="T85" s="254">
        <f>T86+T93+T96+T97</f>
        <v>0</v>
      </c>
      <c r="AR85" s="248" t="s">
        <v>183</v>
      </c>
      <c r="AT85" s="255" t="s">
        <v>74</v>
      </c>
      <c r="AU85" s="255" t="s">
        <v>75</v>
      </c>
      <c r="AY85" s="248" t="s">
        <v>141</v>
      </c>
      <c r="BK85" s="256">
        <f>BK86+BK93+BK96+BK97</f>
        <v>0</v>
      </c>
    </row>
    <row r="86" spans="1:65" s="246" customFormat="1" ht="22.9" customHeight="1">
      <c r="B86" s="247"/>
      <c r="D86" s="248" t="s">
        <v>74</v>
      </c>
      <c r="E86" s="257" t="s">
        <v>1118</v>
      </c>
      <c r="F86" s="257" t="s">
        <v>1119</v>
      </c>
      <c r="J86" s="258">
        <f>BK86</f>
        <v>0</v>
      </c>
      <c r="L86" s="247"/>
      <c r="M86" s="251"/>
      <c r="N86" s="252"/>
      <c r="O86" s="252"/>
      <c r="P86" s="253">
        <f>SUM(P87:P92)</f>
        <v>0</v>
      </c>
      <c r="Q86" s="252"/>
      <c r="R86" s="253">
        <f>SUM(R87:R92)</f>
        <v>0</v>
      </c>
      <c r="S86" s="252"/>
      <c r="T86" s="254">
        <f>SUM(T87:T92)</f>
        <v>0</v>
      </c>
      <c r="AR86" s="248" t="s">
        <v>183</v>
      </c>
      <c r="AT86" s="255" t="s">
        <v>74</v>
      </c>
      <c r="AU86" s="255" t="s">
        <v>82</v>
      </c>
      <c r="AY86" s="248" t="s">
        <v>141</v>
      </c>
      <c r="BK86" s="256">
        <f>SUM(BK87:BK92)</f>
        <v>0</v>
      </c>
    </row>
    <row r="87" spans="1:65" s="190" customFormat="1" ht="16.5" customHeight="1">
      <c r="A87" s="187"/>
      <c r="B87" s="188"/>
      <c r="C87" s="259" t="s">
        <v>82</v>
      </c>
      <c r="D87" s="259" t="s">
        <v>143</v>
      </c>
      <c r="E87" s="260" t="s">
        <v>1120</v>
      </c>
      <c r="F87" s="261" t="s">
        <v>1121</v>
      </c>
      <c r="G87" s="262" t="s">
        <v>1122</v>
      </c>
      <c r="H87" s="263">
        <v>1</v>
      </c>
      <c r="I87" s="85"/>
      <c r="J87" s="264">
        <f>ROUND(I87*H87,2)</f>
        <v>0</v>
      </c>
      <c r="K87" s="261" t="s">
        <v>147</v>
      </c>
      <c r="L87" s="188"/>
      <c r="M87" s="265" t="s">
        <v>3</v>
      </c>
      <c r="N87" s="266" t="s">
        <v>46</v>
      </c>
      <c r="O87" s="267"/>
      <c r="P87" s="268">
        <f>O87*H87</f>
        <v>0</v>
      </c>
      <c r="Q87" s="268">
        <v>0</v>
      </c>
      <c r="R87" s="268">
        <f>Q87*H87</f>
        <v>0</v>
      </c>
      <c r="S87" s="268">
        <v>0</v>
      </c>
      <c r="T87" s="269">
        <f>S87*H87</f>
        <v>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  <c r="AR87" s="270" t="s">
        <v>1123</v>
      </c>
      <c r="AT87" s="270" t="s">
        <v>143</v>
      </c>
      <c r="AU87" s="270" t="s">
        <v>84</v>
      </c>
      <c r="AY87" s="180" t="s">
        <v>141</v>
      </c>
      <c r="BE87" s="271">
        <f>IF(N87="základní",J87,0)</f>
        <v>0</v>
      </c>
      <c r="BF87" s="271">
        <f>IF(N87="snížená",J87,0)</f>
        <v>0</v>
      </c>
      <c r="BG87" s="271">
        <f>IF(N87="zákl. přenesená",J87,0)</f>
        <v>0</v>
      </c>
      <c r="BH87" s="271">
        <f>IF(N87="sníž. přenesená",J87,0)</f>
        <v>0</v>
      </c>
      <c r="BI87" s="271">
        <f>IF(N87="nulová",J87,0)</f>
        <v>0</v>
      </c>
      <c r="BJ87" s="180" t="s">
        <v>82</v>
      </c>
      <c r="BK87" s="271">
        <f>ROUND(I87*H87,2)</f>
        <v>0</v>
      </c>
      <c r="BL87" s="180" t="s">
        <v>1123</v>
      </c>
      <c r="BM87" s="270" t="s">
        <v>1124</v>
      </c>
    </row>
    <row r="88" spans="1:65" s="190" customFormat="1">
      <c r="A88" s="187"/>
      <c r="B88" s="188"/>
      <c r="C88" s="187"/>
      <c r="D88" s="272" t="s">
        <v>150</v>
      </c>
      <c r="E88" s="187"/>
      <c r="F88" s="273" t="s">
        <v>1125</v>
      </c>
      <c r="G88" s="187"/>
      <c r="H88" s="187"/>
      <c r="I88" s="86"/>
      <c r="J88" s="187"/>
      <c r="K88" s="187"/>
      <c r="L88" s="188"/>
      <c r="M88" s="274"/>
      <c r="N88" s="275"/>
      <c r="O88" s="267"/>
      <c r="P88" s="267"/>
      <c r="Q88" s="267"/>
      <c r="R88" s="267"/>
      <c r="S88" s="267"/>
      <c r="T88" s="276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T88" s="180" t="s">
        <v>150</v>
      </c>
      <c r="AU88" s="180" t="s">
        <v>84</v>
      </c>
    </row>
    <row r="89" spans="1:65" s="190" customFormat="1" ht="16.5" customHeight="1">
      <c r="A89" s="187"/>
      <c r="B89" s="188"/>
      <c r="C89" s="259" t="s">
        <v>84</v>
      </c>
      <c r="D89" s="259" t="s">
        <v>143</v>
      </c>
      <c r="E89" s="260" t="s">
        <v>1126</v>
      </c>
      <c r="F89" s="261" t="s">
        <v>1127</v>
      </c>
      <c r="G89" s="262" t="s">
        <v>1122</v>
      </c>
      <c r="H89" s="263">
        <v>1</v>
      </c>
      <c r="I89" s="85"/>
      <c r="J89" s="264">
        <f>ROUND(I89*H89,2)</f>
        <v>0</v>
      </c>
      <c r="K89" s="261" t="s">
        <v>147</v>
      </c>
      <c r="L89" s="188"/>
      <c r="M89" s="265" t="s">
        <v>3</v>
      </c>
      <c r="N89" s="266" t="s">
        <v>46</v>
      </c>
      <c r="O89" s="267"/>
      <c r="P89" s="268">
        <f>O89*H89</f>
        <v>0</v>
      </c>
      <c r="Q89" s="268">
        <v>0</v>
      </c>
      <c r="R89" s="268">
        <f>Q89*H89</f>
        <v>0</v>
      </c>
      <c r="S89" s="268">
        <v>0</v>
      </c>
      <c r="T89" s="269">
        <f>S89*H89</f>
        <v>0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R89" s="270" t="s">
        <v>1123</v>
      </c>
      <c r="AT89" s="270" t="s">
        <v>143</v>
      </c>
      <c r="AU89" s="270" t="s">
        <v>84</v>
      </c>
      <c r="AY89" s="180" t="s">
        <v>141</v>
      </c>
      <c r="BE89" s="271">
        <f>IF(N89="základní",J89,0)</f>
        <v>0</v>
      </c>
      <c r="BF89" s="271">
        <f>IF(N89="snížená",J89,0)</f>
        <v>0</v>
      </c>
      <c r="BG89" s="271">
        <f>IF(N89="zákl. přenesená",J89,0)</f>
        <v>0</v>
      </c>
      <c r="BH89" s="271">
        <f>IF(N89="sníž. přenesená",J89,0)</f>
        <v>0</v>
      </c>
      <c r="BI89" s="271">
        <f>IF(N89="nulová",J89,0)</f>
        <v>0</v>
      </c>
      <c r="BJ89" s="180" t="s">
        <v>82</v>
      </c>
      <c r="BK89" s="271">
        <f>ROUND(I89*H89,2)</f>
        <v>0</v>
      </c>
      <c r="BL89" s="180" t="s">
        <v>1123</v>
      </c>
      <c r="BM89" s="270" t="s">
        <v>1128</v>
      </c>
    </row>
    <row r="90" spans="1:65" s="190" customFormat="1">
      <c r="A90" s="187"/>
      <c r="B90" s="188"/>
      <c r="C90" s="187"/>
      <c r="D90" s="272" t="s">
        <v>150</v>
      </c>
      <c r="E90" s="187"/>
      <c r="F90" s="273" t="s">
        <v>1129</v>
      </c>
      <c r="G90" s="187"/>
      <c r="H90" s="187"/>
      <c r="I90" s="86"/>
      <c r="J90" s="187"/>
      <c r="K90" s="187"/>
      <c r="L90" s="188"/>
      <c r="M90" s="274"/>
      <c r="N90" s="275"/>
      <c r="O90" s="267"/>
      <c r="P90" s="267"/>
      <c r="Q90" s="267"/>
      <c r="R90" s="267"/>
      <c r="S90" s="267"/>
      <c r="T90" s="276"/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  <c r="AT90" s="180" t="s">
        <v>150</v>
      </c>
      <c r="AU90" s="180" t="s">
        <v>84</v>
      </c>
    </row>
    <row r="91" spans="1:65" s="190" customFormat="1" ht="16.5" customHeight="1">
      <c r="A91" s="187"/>
      <c r="B91" s="188"/>
      <c r="C91" s="259" t="s">
        <v>173</v>
      </c>
      <c r="D91" s="259" t="s">
        <v>143</v>
      </c>
      <c r="E91" s="260" t="s">
        <v>1130</v>
      </c>
      <c r="F91" s="261" t="s">
        <v>1131</v>
      </c>
      <c r="G91" s="262" t="s">
        <v>1122</v>
      </c>
      <c r="H91" s="263">
        <v>1</v>
      </c>
      <c r="I91" s="85"/>
      <c r="J91" s="264">
        <f>ROUND(I91*H91,2)</f>
        <v>0</v>
      </c>
      <c r="K91" s="261" t="s">
        <v>147</v>
      </c>
      <c r="L91" s="188"/>
      <c r="M91" s="265" t="s">
        <v>3</v>
      </c>
      <c r="N91" s="266" t="s">
        <v>46</v>
      </c>
      <c r="O91" s="267"/>
      <c r="P91" s="268">
        <f>O91*H91</f>
        <v>0</v>
      </c>
      <c r="Q91" s="268">
        <v>0</v>
      </c>
      <c r="R91" s="268">
        <f>Q91*H91</f>
        <v>0</v>
      </c>
      <c r="S91" s="268">
        <v>0</v>
      </c>
      <c r="T91" s="269">
        <f>S91*H91</f>
        <v>0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R91" s="270" t="s">
        <v>1123</v>
      </c>
      <c r="AT91" s="270" t="s">
        <v>143</v>
      </c>
      <c r="AU91" s="270" t="s">
        <v>84</v>
      </c>
      <c r="AY91" s="180" t="s">
        <v>141</v>
      </c>
      <c r="BE91" s="271">
        <f>IF(N91="základní",J91,0)</f>
        <v>0</v>
      </c>
      <c r="BF91" s="271">
        <f>IF(N91="snížená",J91,0)</f>
        <v>0</v>
      </c>
      <c r="BG91" s="271">
        <f>IF(N91="zákl. přenesená",J91,0)</f>
        <v>0</v>
      </c>
      <c r="BH91" s="271">
        <f>IF(N91="sníž. přenesená",J91,0)</f>
        <v>0</v>
      </c>
      <c r="BI91" s="271">
        <f>IF(N91="nulová",J91,0)</f>
        <v>0</v>
      </c>
      <c r="BJ91" s="180" t="s">
        <v>82</v>
      </c>
      <c r="BK91" s="271">
        <f>ROUND(I91*H91,2)</f>
        <v>0</v>
      </c>
      <c r="BL91" s="180" t="s">
        <v>1123</v>
      </c>
      <c r="BM91" s="270" t="s">
        <v>1132</v>
      </c>
    </row>
    <row r="92" spans="1:65" s="190" customFormat="1">
      <c r="A92" s="187"/>
      <c r="B92" s="188"/>
      <c r="C92" s="187"/>
      <c r="D92" s="272" t="s">
        <v>150</v>
      </c>
      <c r="E92" s="187"/>
      <c r="F92" s="273" t="s">
        <v>1133</v>
      </c>
      <c r="G92" s="187"/>
      <c r="H92" s="187"/>
      <c r="I92" s="86"/>
      <c r="J92" s="187"/>
      <c r="K92" s="187"/>
      <c r="L92" s="188"/>
      <c r="M92" s="274"/>
      <c r="N92" s="275"/>
      <c r="O92" s="267"/>
      <c r="P92" s="267"/>
      <c r="Q92" s="267"/>
      <c r="R92" s="267"/>
      <c r="S92" s="267"/>
      <c r="T92" s="276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T92" s="180" t="s">
        <v>150</v>
      </c>
      <c r="AU92" s="180" t="s">
        <v>84</v>
      </c>
    </row>
    <row r="93" spans="1:65" s="246" customFormat="1" ht="22.9" customHeight="1">
      <c r="B93" s="247"/>
      <c r="D93" s="248" t="s">
        <v>74</v>
      </c>
      <c r="E93" s="257" t="s">
        <v>1134</v>
      </c>
      <c r="F93" s="257" t="s">
        <v>1135</v>
      </c>
      <c r="I93" s="84"/>
      <c r="J93" s="258">
        <f>BK93</f>
        <v>0</v>
      </c>
      <c r="L93" s="247"/>
      <c r="M93" s="251"/>
      <c r="N93" s="252"/>
      <c r="O93" s="252"/>
      <c r="P93" s="253">
        <f>SUM(P94:P95)</f>
        <v>0</v>
      </c>
      <c r="Q93" s="252"/>
      <c r="R93" s="253">
        <f>SUM(R94:R95)</f>
        <v>0</v>
      </c>
      <c r="S93" s="252"/>
      <c r="T93" s="254">
        <f>SUM(T94:T95)</f>
        <v>0</v>
      </c>
      <c r="AR93" s="248" t="s">
        <v>183</v>
      </c>
      <c r="AT93" s="255" t="s">
        <v>74</v>
      </c>
      <c r="AU93" s="255" t="s">
        <v>82</v>
      </c>
      <c r="AY93" s="248" t="s">
        <v>141</v>
      </c>
      <c r="BK93" s="256">
        <f>SUM(BK94:BK95)</f>
        <v>0</v>
      </c>
    </row>
    <row r="94" spans="1:65" s="190" customFormat="1" ht="16.5" customHeight="1">
      <c r="A94" s="187"/>
      <c r="B94" s="188"/>
      <c r="C94" s="259" t="s">
        <v>148</v>
      </c>
      <c r="D94" s="259" t="s">
        <v>143</v>
      </c>
      <c r="E94" s="260" t="s">
        <v>1136</v>
      </c>
      <c r="F94" s="261" t="s">
        <v>1137</v>
      </c>
      <c r="G94" s="262" t="s">
        <v>1122</v>
      </c>
      <c r="H94" s="263">
        <v>1</v>
      </c>
      <c r="I94" s="85"/>
      <c r="J94" s="264">
        <f>ROUND(I94*H94,2)</f>
        <v>0</v>
      </c>
      <c r="K94" s="261" t="s">
        <v>147</v>
      </c>
      <c r="L94" s="188"/>
      <c r="M94" s="265" t="s">
        <v>3</v>
      </c>
      <c r="N94" s="266" t="s">
        <v>46</v>
      </c>
      <c r="O94" s="267"/>
      <c r="P94" s="268">
        <f>O94*H94</f>
        <v>0</v>
      </c>
      <c r="Q94" s="268">
        <v>0</v>
      </c>
      <c r="R94" s="268">
        <f>Q94*H94</f>
        <v>0</v>
      </c>
      <c r="S94" s="268">
        <v>0</v>
      </c>
      <c r="T94" s="269">
        <f>S94*H94</f>
        <v>0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  <c r="AR94" s="270" t="s">
        <v>1123</v>
      </c>
      <c r="AT94" s="270" t="s">
        <v>143</v>
      </c>
      <c r="AU94" s="270" t="s">
        <v>84</v>
      </c>
      <c r="AY94" s="180" t="s">
        <v>141</v>
      </c>
      <c r="BE94" s="271">
        <f>IF(N94="základní",J94,0)</f>
        <v>0</v>
      </c>
      <c r="BF94" s="271">
        <f>IF(N94="snížená",J94,0)</f>
        <v>0</v>
      </c>
      <c r="BG94" s="271">
        <f>IF(N94="zákl. přenesená",J94,0)</f>
        <v>0</v>
      </c>
      <c r="BH94" s="271">
        <f>IF(N94="sníž. přenesená",J94,0)</f>
        <v>0</v>
      </c>
      <c r="BI94" s="271">
        <f>IF(N94="nulová",J94,0)</f>
        <v>0</v>
      </c>
      <c r="BJ94" s="180" t="s">
        <v>82</v>
      </c>
      <c r="BK94" s="271">
        <f>ROUND(I94*H94,2)</f>
        <v>0</v>
      </c>
      <c r="BL94" s="180" t="s">
        <v>1123</v>
      </c>
      <c r="BM94" s="270" t="s">
        <v>1138</v>
      </c>
    </row>
    <row r="95" spans="1:65" s="190" customFormat="1">
      <c r="A95" s="187"/>
      <c r="B95" s="188"/>
      <c r="C95" s="187"/>
      <c r="D95" s="272" t="s">
        <v>150</v>
      </c>
      <c r="E95" s="187"/>
      <c r="F95" s="273" t="s">
        <v>1139</v>
      </c>
      <c r="G95" s="187"/>
      <c r="H95" s="187"/>
      <c r="I95" s="86"/>
      <c r="J95" s="187"/>
      <c r="K95" s="187"/>
      <c r="L95" s="188"/>
      <c r="M95" s="274"/>
      <c r="N95" s="275"/>
      <c r="O95" s="267"/>
      <c r="P95" s="267"/>
      <c r="Q95" s="267"/>
      <c r="R95" s="267"/>
      <c r="S95" s="267"/>
      <c r="T95" s="276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T95" s="180" t="s">
        <v>150</v>
      </c>
      <c r="AU95" s="180" t="s">
        <v>84</v>
      </c>
    </row>
    <row r="96" spans="1:65" s="246" customFormat="1" ht="22.9" customHeight="1">
      <c r="B96" s="247"/>
      <c r="D96" s="248" t="s">
        <v>74</v>
      </c>
      <c r="E96" s="257" t="s">
        <v>1140</v>
      </c>
      <c r="F96" s="257" t="s">
        <v>1141</v>
      </c>
      <c r="I96" s="84"/>
      <c r="J96" s="258">
        <f>BK96</f>
        <v>0</v>
      </c>
      <c r="L96" s="247"/>
      <c r="M96" s="251"/>
      <c r="N96" s="252"/>
      <c r="O96" s="252"/>
      <c r="P96" s="253">
        <v>0</v>
      </c>
      <c r="Q96" s="252"/>
      <c r="R96" s="253">
        <v>0</v>
      </c>
      <c r="S96" s="252"/>
      <c r="T96" s="254">
        <v>0</v>
      </c>
      <c r="AR96" s="248" t="s">
        <v>183</v>
      </c>
      <c r="AT96" s="255" t="s">
        <v>74</v>
      </c>
      <c r="AU96" s="255" t="s">
        <v>82</v>
      </c>
      <c r="AY96" s="248" t="s">
        <v>141</v>
      </c>
      <c r="BK96" s="256">
        <v>0</v>
      </c>
    </row>
    <row r="97" spans="1:65" s="246" customFormat="1" ht="22.9" customHeight="1">
      <c r="B97" s="247"/>
      <c r="D97" s="248" t="s">
        <v>74</v>
      </c>
      <c r="E97" s="257" t="s">
        <v>1142</v>
      </c>
      <c r="F97" s="257" t="s">
        <v>1143</v>
      </c>
      <c r="I97" s="84"/>
      <c r="J97" s="258">
        <f>BK97</f>
        <v>0</v>
      </c>
      <c r="L97" s="247"/>
      <c r="M97" s="251"/>
      <c r="N97" s="252"/>
      <c r="O97" s="252"/>
      <c r="P97" s="253">
        <f>SUM(P98:P99)</f>
        <v>0</v>
      </c>
      <c r="Q97" s="252"/>
      <c r="R97" s="253">
        <f>SUM(R98:R99)</f>
        <v>0</v>
      </c>
      <c r="S97" s="252"/>
      <c r="T97" s="254">
        <f>SUM(T98:T99)</f>
        <v>0</v>
      </c>
      <c r="AR97" s="248" t="s">
        <v>183</v>
      </c>
      <c r="AT97" s="255" t="s">
        <v>74</v>
      </c>
      <c r="AU97" s="255" t="s">
        <v>82</v>
      </c>
      <c r="AY97" s="248" t="s">
        <v>141</v>
      </c>
      <c r="BK97" s="256">
        <f>SUM(BK98:BK99)</f>
        <v>0</v>
      </c>
    </row>
    <row r="98" spans="1:65" s="190" customFormat="1" ht="16.5" customHeight="1">
      <c r="A98" s="187"/>
      <c r="B98" s="188"/>
      <c r="C98" s="259" t="s">
        <v>183</v>
      </c>
      <c r="D98" s="259" t="s">
        <v>143</v>
      </c>
      <c r="E98" s="260" t="s">
        <v>1144</v>
      </c>
      <c r="F98" s="261" t="s">
        <v>1145</v>
      </c>
      <c r="G98" s="262" t="s">
        <v>1122</v>
      </c>
      <c r="H98" s="263">
        <v>1</v>
      </c>
      <c r="I98" s="85"/>
      <c r="J98" s="264">
        <f>ROUND(I98*H98,2)</f>
        <v>0</v>
      </c>
      <c r="K98" s="261" t="s">
        <v>147</v>
      </c>
      <c r="L98" s="188"/>
      <c r="M98" s="265" t="s">
        <v>3</v>
      </c>
      <c r="N98" s="266" t="s">
        <v>46</v>
      </c>
      <c r="O98" s="267"/>
      <c r="P98" s="268">
        <f>O98*H98</f>
        <v>0</v>
      </c>
      <c r="Q98" s="268">
        <v>0</v>
      </c>
      <c r="R98" s="268">
        <f>Q98*H98</f>
        <v>0</v>
      </c>
      <c r="S98" s="268">
        <v>0</v>
      </c>
      <c r="T98" s="269">
        <f>S98*H98</f>
        <v>0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R98" s="270" t="s">
        <v>1123</v>
      </c>
      <c r="AT98" s="270" t="s">
        <v>143</v>
      </c>
      <c r="AU98" s="270" t="s">
        <v>84</v>
      </c>
      <c r="AY98" s="180" t="s">
        <v>141</v>
      </c>
      <c r="BE98" s="271">
        <f>IF(N98="základní",J98,0)</f>
        <v>0</v>
      </c>
      <c r="BF98" s="271">
        <f>IF(N98="snížená",J98,0)</f>
        <v>0</v>
      </c>
      <c r="BG98" s="271">
        <f>IF(N98="zákl. přenesená",J98,0)</f>
        <v>0</v>
      </c>
      <c r="BH98" s="271">
        <f>IF(N98="sníž. přenesená",J98,0)</f>
        <v>0</v>
      </c>
      <c r="BI98" s="271">
        <f>IF(N98="nulová",J98,0)</f>
        <v>0</v>
      </c>
      <c r="BJ98" s="180" t="s">
        <v>82</v>
      </c>
      <c r="BK98" s="271">
        <f>ROUND(I98*H98,2)</f>
        <v>0</v>
      </c>
      <c r="BL98" s="180" t="s">
        <v>1123</v>
      </c>
      <c r="BM98" s="270" t="s">
        <v>1146</v>
      </c>
    </row>
    <row r="99" spans="1:65" s="190" customFormat="1">
      <c r="A99" s="187"/>
      <c r="B99" s="188"/>
      <c r="C99" s="187"/>
      <c r="D99" s="272" t="s">
        <v>150</v>
      </c>
      <c r="E99" s="187"/>
      <c r="F99" s="273" t="s">
        <v>1147</v>
      </c>
      <c r="G99" s="187"/>
      <c r="H99" s="187"/>
      <c r="I99" s="187"/>
      <c r="J99" s="187"/>
      <c r="K99" s="187"/>
      <c r="L99" s="188"/>
      <c r="M99" s="318"/>
      <c r="N99" s="319"/>
      <c r="O99" s="315"/>
      <c r="P99" s="315"/>
      <c r="Q99" s="315"/>
      <c r="R99" s="315"/>
      <c r="S99" s="315"/>
      <c r="T99" s="320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T99" s="180" t="s">
        <v>150</v>
      </c>
      <c r="AU99" s="180" t="s">
        <v>84</v>
      </c>
    </row>
    <row r="100" spans="1:65" s="190" customFormat="1" ht="6.95" customHeight="1">
      <c r="A100" s="187"/>
      <c r="B100" s="211"/>
      <c r="C100" s="212"/>
      <c r="D100" s="212"/>
      <c r="E100" s="212"/>
      <c r="F100" s="212"/>
      <c r="G100" s="212"/>
      <c r="H100" s="212"/>
      <c r="I100" s="212"/>
      <c r="J100" s="212"/>
      <c r="K100" s="212"/>
      <c r="L100" s="188"/>
      <c r="M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</sheetData>
  <sheetProtection algorithmName="SHA-512" hashValue="WfJetLkMPERmXHu+IZL9hu0f6WafihHGu/kN/+9RYB8dIYgMkCjpvvz9wL9XiL2RTtk4AuqkcQENW80Hivaf/Q==" saltValue="gCfYk1gOdX6fkOYuqCbn2Q==" spinCount="100000" sheet="1" objects="1" scenarios="1"/>
  <autoFilter ref="C83:K9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2" r:id="rId3"/>
    <hyperlink ref="F95" r:id="rId4"/>
    <hyperlink ref="F99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92" customWidth="1"/>
    <col min="2" max="2" width="1.6640625" style="92" customWidth="1"/>
    <col min="3" max="4" width="5" style="92" customWidth="1"/>
    <col min="5" max="5" width="11.6640625" style="92" customWidth="1"/>
    <col min="6" max="6" width="9.1640625" style="92" customWidth="1"/>
    <col min="7" max="7" width="5" style="92" customWidth="1"/>
    <col min="8" max="8" width="77.83203125" style="92" customWidth="1"/>
    <col min="9" max="10" width="20" style="92" customWidth="1"/>
    <col min="11" max="11" width="1.6640625" style="92" customWidth="1"/>
  </cols>
  <sheetData>
    <row r="1" spans="2:11" s="1" customFormat="1" ht="37.5" customHeight="1"/>
    <row r="2" spans="2:11" s="1" customFormat="1" ht="7.5" customHeight="1">
      <c r="B2" s="93"/>
      <c r="C2" s="94"/>
      <c r="D2" s="94"/>
      <c r="E2" s="94"/>
      <c r="F2" s="94"/>
      <c r="G2" s="94"/>
      <c r="H2" s="94"/>
      <c r="I2" s="94"/>
      <c r="J2" s="94"/>
      <c r="K2" s="95"/>
    </row>
    <row r="3" spans="2:11" s="9" customFormat="1" ht="45" customHeight="1">
      <c r="B3" s="96"/>
      <c r="C3" s="374" t="s">
        <v>1148</v>
      </c>
      <c r="D3" s="374"/>
      <c r="E3" s="374"/>
      <c r="F3" s="374"/>
      <c r="G3" s="374"/>
      <c r="H3" s="374"/>
      <c r="I3" s="374"/>
      <c r="J3" s="374"/>
      <c r="K3" s="97"/>
    </row>
    <row r="4" spans="2:11" s="1" customFormat="1" ht="25.5" customHeight="1">
      <c r="B4" s="98"/>
      <c r="C4" s="379" t="s">
        <v>1149</v>
      </c>
      <c r="D4" s="379"/>
      <c r="E4" s="379"/>
      <c r="F4" s="379"/>
      <c r="G4" s="379"/>
      <c r="H4" s="379"/>
      <c r="I4" s="379"/>
      <c r="J4" s="379"/>
      <c r="K4" s="99"/>
    </row>
    <row r="5" spans="2:11" s="1" customFormat="1" ht="5.25" customHeight="1">
      <c r="B5" s="98"/>
      <c r="C5" s="100"/>
      <c r="D5" s="100"/>
      <c r="E5" s="100"/>
      <c r="F5" s="100"/>
      <c r="G5" s="100"/>
      <c r="H5" s="100"/>
      <c r="I5" s="100"/>
      <c r="J5" s="100"/>
      <c r="K5" s="99"/>
    </row>
    <row r="6" spans="2:11" s="1" customFormat="1" ht="15" customHeight="1">
      <c r="B6" s="98"/>
      <c r="C6" s="378" t="s">
        <v>1150</v>
      </c>
      <c r="D6" s="378"/>
      <c r="E6" s="378"/>
      <c r="F6" s="378"/>
      <c r="G6" s="378"/>
      <c r="H6" s="378"/>
      <c r="I6" s="378"/>
      <c r="J6" s="378"/>
      <c r="K6" s="99"/>
    </row>
    <row r="7" spans="2:11" s="1" customFormat="1" ht="15" customHeight="1">
      <c r="B7" s="102"/>
      <c r="C7" s="378" t="s">
        <v>1151</v>
      </c>
      <c r="D7" s="378"/>
      <c r="E7" s="378"/>
      <c r="F7" s="378"/>
      <c r="G7" s="378"/>
      <c r="H7" s="378"/>
      <c r="I7" s="378"/>
      <c r="J7" s="378"/>
      <c r="K7" s="99"/>
    </row>
    <row r="8" spans="2:11" s="1" customFormat="1" ht="12.75" customHeight="1">
      <c r="B8" s="102"/>
      <c r="C8" s="101"/>
      <c r="D8" s="101"/>
      <c r="E8" s="101"/>
      <c r="F8" s="101"/>
      <c r="G8" s="101"/>
      <c r="H8" s="101"/>
      <c r="I8" s="101"/>
      <c r="J8" s="101"/>
      <c r="K8" s="99"/>
    </row>
    <row r="9" spans="2:11" s="1" customFormat="1" ht="15" customHeight="1">
      <c r="B9" s="102"/>
      <c r="C9" s="378" t="s">
        <v>1152</v>
      </c>
      <c r="D9" s="378"/>
      <c r="E9" s="378"/>
      <c r="F9" s="378"/>
      <c r="G9" s="378"/>
      <c r="H9" s="378"/>
      <c r="I9" s="378"/>
      <c r="J9" s="378"/>
      <c r="K9" s="99"/>
    </row>
    <row r="10" spans="2:11" s="1" customFormat="1" ht="15" customHeight="1">
      <c r="B10" s="102"/>
      <c r="C10" s="101"/>
      <c r="D10" s="378" t="s">
        <v>1153</v>
      </c>
      <c r="E10" s="378"/>
      <c r="F10" s="378"/>
      <c r="G10" s="378"/>
      <c r="H10" s="378"/>
      <c r="I10" s="378"/>
      <c r="J10" s="378"/>
      <c r="K10" s="99"/>
    </row>
    <row r="11" spans="2:11" s="1" customFormat="1" ht="15" customHeight="1">
      <c r="B11" s="102"/>
      <c r="C11" s="103"/>
      <c r="D11" s="378" t="s">
        <v>1154</v>
      </c>
      <c r="E11" s="378"/>
      <c r="F11" s="378"/>
      <c r="G11" s="378"/>
      <c r="H11" s="378"/>
      <c r="I11" s="378"/>
      <c r="J11" s="378"/>
      <c r="K11" s="99"/>
    </row>
    <row r="12" spans="2:11" s="1" customFormat="1" ht="15" customHeight="1">
      <c r="B12" s="102"/>
      <c r="C12" s="103"/>
      <c r="D12" s="101"/>
      <c r="E12" s="101"/>
      <c r="F12" s="101"/>
      <c r="G12" s="101"/>
      <c r="H12" s="101"/>
      <c r="I12" s="101"/>
      <c r="J12" s="101"/>
      <c r="K12" s="99"/>
    </row>
    <row r="13" spans="2:11" s="1" customFormat="1" ht="15" customHeight="1">
      <c r="B13" s="102"/>
      <c r="C13" s="103"/>
      <c r="D13" s="104" t="s">
        <v>1155</v>
      </c>
      <c r="E13" s="101"/>
      <c r="F13" s="101"/>
      <c r="G13" s="101"/>
      <c r="H13" s="101"/>
      <c r="I13" s="101"/>
      <c r="J13" s="101"/>
      <c r="K13" s="99"/>
    </row>
    <row r="14" spans="2:11" s="1" customFormat="1" ht="12.75" customHeight="1">
      <c r="B14" s="102"/>
      <c r="C14" s="103"/>
      <c r="D14" s="103"/>
      <c r="E14" s="103"/>
      <c r="F14" s="103"/>
      <c r="G14" s="103"/>
      <c r="H14" s="103"/>
      <c r="I14" s="103"/>
      <c r="J14" s="103"/>
      <c r="K14" s="99"/>
    </row>
    <row r="15" spans="2:11" s="1" customFormat="1" ht="15" customHeight="1">
      <c r="B15" s="102"/>
      <c r="C15" s="103"/>
      <c r="D15" s="378" t="s">
        <v>1156</v>
      </c>
      <c r="E15" s="378"/>
      <c r="F15" s="378"/>
      <c r="G15" s="378"/>
      <c r="H15" s="378"/>
      <c r="I15" s="378"/>
      <c r="J15" s="378"/>
      <c r="K15" s="99"/>
    </row>
    <row r="16" spans="2:11" s="1" customFormat="1" ht="15" customHeight="1">
      <c r="B16" s="102"/>
      <c r="C16" s="103"/>
      <c r="D16" s="378" t="s">
        <v>1157</v>
      </c>
      <c r="E16" s="378"/>
      <c r="F16" s="378"/>
      <c r="G16" s="378"/>
      <c r="H16" s="378"/>
      <c r="I16" s="378"/>
      <c r="J16" s="378"/>
      <c r="K16" s="99"/>
    </row>
    <row r="17" spans="2:11" s="1" customFormat="1" ht="15" customHeight="1">
      <c r="B17" s="102"/>
      <c r="C17" s="103"/>
      <c r="D17" s="378" t="s">
        <v>1158</v>
      </c>
      <c r="E17" s="378"/>
      <c r="F17" s="378"/>
      <c r="G17" s="378"/>
      <c r="H17" s="378"/>
      <c r="I17" s="378"/>
      <c r="J17" s="378"/>
      <c r="K17" s="99"/>
    </row>
    <row r="18" spans="2:11" s="1" customFormat="1" ht="15" customHeight="1">
      <c r="B18" s="102"/>
      <c r="C18" s="103"/>
      <c r="D18" s="103"/>
      <c r="E18" s="105" t="s">
        <v>81</v>
      </c>
      <c r="F18" s="378" t="s">
        <v>1159</v>
      </c>
      <c r="G18" s="378"/>
      <c r="H18" s="378"/>
      <c r="I18" s="378"/>
      <c r="J18" s="378"/>
      <c r="K18" s="99"/>
    </row>
    <row r="19" spans="2:11" s="1" customFormat="1" ht="15" customHeight="1">
      <c r="B19" s="102"/>
      <c r="C19" s="103"/>
      <c r="D19" s="103"/>
      <c r="E19" s="105" t="s">
        <v>1160</v>
      </c>
      <c r="F19" s="378" t="s">
        <v>1161</v>
      </c>
      <c r="G19" s="378"/>
      <c r="H19" s="378"/>
      <c r="I19" s="378"/>
      <c r="J19" s="378"/>
      <c r="K19" s="99"/>
    </row>
    <row r="20" spans="2:11" s="1" customFormat="1" ht="15" customHeight="1">
      <c r="B20" s="102"/>
      <c r="C20" s="103"/>
      <c r="D20" s="103"/>
      <c r="E20" s="105" t="s">
        <v>1162</v>
      </c>
      <c r="F20" s="378" t="s">
        <v>1163</v>
      </c>
      <c r="G20" s="378"/>
      <c r="H20" s="378"/>
      <c r="I20" s="378"/>
      <c r="J20" s="378"/>
      <c r="K20" s="99"/>
    </row>
    <row r="21" spans="2:11" s="1" customFormat="1" ht="15" customHeight="1">
      <c r="B21" s="102"/>
      <c r="C21" s="103"/>
      <c r="D21" s="103"/>
      <c r="E21" s="105" t="s">
        <v>1164</v>
      </c>
      <c r="F21" s="378" t="s">
        <v>1165</v>
      </c>
      <c r="G21" s="378"/>
      <c r="H21" s="378"/>
      <c r="I21" s="378"/>
      <c r="J21" s="378"/>
      <c r="K21" s="99"/>
    </row>
    <row r="22" spans="2:11" s="1" customFormat="1" ht="15" customHeight="1">
      <c r="B22" s="102"/>
      <c r="C22" s="103"/>
      <c r="D22" s="103"/>
      <c r="E22" s="105" t="s">
        <v>1166</v>
      </c>
      <c r="F22" s="378" t="s">
        <v>1167</v>
      </c>
      <c r="G22" s="378"/>
      <c r="H22" s="378"/>
      <c r="I22" s="378"/>
      <c r="J22" s="378"/>
      <c r="K22" s="99"/>
    </row>
    <row r="23" spans="2:11" s="1" customFormat="1" ht="15" customHeight="1">
      <c r="B23" s="102"/>
      <c r="C23" s="103"/>
      <c r="D23" s="103"/>
      <c r="E23" s="105" t="s">
        <v>88</v>
      </c>
      <c r="F23" s="378" t="s">
        <v>1168</v>
      </c>
      <c r="G23" s="378"/>
      <c r="H23" s="378"/>
      <c r="I23" s="378"/>
      <c r="J23" s="378"/>
      <c r="K23" s="99"/>
    </row>
    <row r="24" spans="2:11" s="1" customFormat="1" ht="12.75" customHeight="1">
      <c r="B24" s="102"/>
      <c r="C24" s="103"/>
      <c r="D24" s="103"/>
      <c r="E24" s="103"/>
      <c r="F24" s="103"/>
      <c r="G24" s="103"/>
      <c r="H24" s="103"/>
      <c r="I24" s="103"/>
      <c r="J24" s="103"/>
      <c r="K24" s="99"/>
    </row>
    <row r="25" spans="2:11" s="1" customFormat="1" ht="15" customHeight="1">
      <c r="B25" s="102"/>
      <c r="C25" s="378" t="s">
        <v>1169</v>
      </c>
      <c r="D25" s="378"/>
      <c r="E25" s="378"/>
      <c r="F25" s="378"/>
      <c r="G25" s="378"/>
      <c r="H25" s="378"/>
      <c r="I25" s="378"/>
      <c r="J25" s="378"/>
      <c r="K25" s="99"/>
    </row>
    <row r="26" spans="2:11" s="1" customFormat="1" ht="15" customHeight="1">
      <c r="B26" s="102"/>
      <c r="C26" s="378" t="s">
        <v>1170</v>
      </c>
      <c r="D26" s="378"/>
      <c r="E26" s="378"/>
      <c r="F26" s="378"/>
      <c r="G26" s="378"/>
      <c r="H26" s="378"/>
      <c r="I26" s="378"/>
      <c r="J26" s="378"/>
      <c r="K26" s="99"/>
    </row>
    <row r="27" spans="2:11" s="1" customFormat="1" ht="15" customHeight="1">
      <c r="B27" s="102"/>
      <c r="C27" s="101"/>
      <c r="D27" s="378" t="s">
        <v>1171</v>
      </c>
      <c r="E27" s="378"/>
      <c r="F27" s="378"/>
      <c r="G27" s="378"/>
      <c r="H27" s="378"/>
      <c r="I27" s="378"/>
      <c r="J27" s="378"/>
      <c r="K27" s="99"/>
    </row>
    <row r="28" spans="2:11" s="1" customFormat="1" ht="15" customHeight="1">
      <c r="B28" s="102"/>
      <c r="C28" s="103"/>
      <c r="D28" s="378" t="s">
        <v>1172</v>
      </c>
      <c r="E28" s="378"/>
      <c r="F28" s="378"/>
      <c r="G28" s="378"/>
      <c r="H28" s="378"/>
      <c r="I28" s="378"/>
      <c r="J28" s="378"/>
      <c r="K28" s="99"/>
    </row>
    <row r="29" spans="2:11" s="1" customFormat="1" ht="12.75" customHeight="1">
      <c r="B29" s="102"/>
      <c r="C29" s="103"/>
      <c r="D29" s="103"/>
      <c r="E29" s="103"/>
      <c r="F29" s="103"/>
      <c r="G29" s="103"/>
      <c r="H29" s="103"/>
      <c r="I29" s="103"/>
      <c r="J29" s="103"/>
      <c r="K29" s="99"/>
    </row>
    <row r="30" spans="2:11" s="1" customFormat="1" ht="15" customHeight="1">
      <c r="B30" s="102"/>
      <c r="C30" s="103"/>
      <c r="D30" s="378" t="s">
        <v>1173</v>
      </c>
      <c r="E30" s="378"/>
      <c r="F30" s="378"/>
      <c r="G30" s="378"/>
      <c r="H30" s="378"/>
      <c r="I30" s="378"/>
      <c r="J30" s="378"/>
      <c r="K30" s="99"/>
    </row>
    <row r="31" spans="2:11" s="1" customFormat="1" ht="15" customHeight="1">
      <c r="B31" s="102"/>
      <c r="C31" s="103"/>
      <c r="D31" s="378" t="s">
        <v>1174</v>
      </c>
      <c r="E31" s="378"/>
      <c r="F31" s="378"/>
      <c r="G31" s="378"/>
      <c r="H31" s="378"/>
      <c r="I31" s="378"/>
      <c r="J31" s="378"/>
      <c r="K31" s="99"/>
    </row>
    <row r="32" spans="2:11" s="1" customFormat="1" ht="12.75" customHeight="1">
      <c r="B32" s="102"/>
      <c r="C32" s="103"/>
      <c r="D32" s="103"/>
      <c r="E32" s="103"/>
      <c r="F32" s="103"/>
      <c r="G32" s="103"/>
      <c r="H32" s="103"/>
      <c r="I32" s="103"/>
      <c r="J32" s="103"/>
      <c r="K32" s="99"/>
    </row>
    <row r="33" spans="2:11" s="1" customFormat="1" ht="15" customHeight="1">
      <c r="B33" s="102"/>
      <c r="C33" s="103"/>
      <c r="D33" s="378" t="s">
        <v>1175</v>
      </c>
      <c r="E33" s="378"/>
      <c r="F33" s="378"/>
      <c r="G33" s="378"/>
      <c r="H33" s="378"/>
      <c r="I33" s="378"/>
      <c r="J33" s="378"/>
      <c r="K33" s="99"/>
    </row>
    <row r="34" spans="2:11" s="1" customFormat="1" ht="15" customHeight="1">
      <c r="B34" s="102"/>
      <c r="C34" s="103"/>
      <c r="D34" s="378" t="s">
        <v>1176</v>
      </c>
      <c r="E34" s="378"/>
      <c r="F34" s="378"/>
      <c r="G34" s="378"/>
      <c r="H34" s="378"/>
      <c r="I34" s="378"/>
      <c r="J34" s="378"/>
      <c r="K34" s="99"/>
    </row>
    <row r="35" spans="2:11" s="1" customFormat="1" ht="15" customHeight="1">
      <c r="B35" s="102"/>
      <c r="C35" s="103"/>
      <c r="D35" s="378" t="s">
        <v>1177</v>
      </c>
      <c r="E35" s="378"/>
      <c r="F35" s="378"/>
      <c r="G35" s="378"/>
      <c r="H35" s="378"/>
      <c r="I35" s="378"/>
      <c r="J35" s="378"/>
      <c r="K35" s="99"/>
    </row>
    <row r="36" spans="2:11" s="1" customFormat="1" ht="15" customHeight="1">
      <c r="B36" s="102"/>
      <c r="C36" s="103"/>
      <c r="D36" s="101"/>
      <c r="E36" s="104" t="s">
        <v>127</v>
      </c>
      <c r="F36" s="101"/>
      <c r="G36" s="378" t="s">
        <v>1178</v>
      </c>
      <c r="H36" s="378"/>
      <c r="I36" s="378"/>
      <c r="J36" s="378"/>
      <c r="K36" s="99"/>
    </row>
    <row r="37" spans="2:11" s="1" customFormat="1" ht="30.75" customHeight="1">
      <c r="B37" s="102"/>
      <c r="C37" s="103"/>
      <c r="D37" s="101"/>
      <c r="E37" s="104" t="s">
        <v>1179</v>
      </c>
      <c r="F37" s="101"/>
      <c r="G37" s="378" t="s">
        <v>1180</v>
      </c>
      <c r="H37" s="378"/>
      <c r="I37" s="378"/>
      <c r="J37" s="378"/>
      <c r="K37" s="99"/>
    </row>
    <row r="38" spans="2:11" s="1" customFormat="1" ht="15" customHeight="1">
      <c r="B38" s="102"/>
      <c r="C38" s="103"/>
      <c r="D38" s="101"/>
      <c r="E38" s="104" t="s">
        <v>56</v>
      </c>
      <c r="F38" s="101"/>
      <c r="G38" s="378" t="s">
        <v>1181</v>
      </c>
      <c r="H38" s="378"/>
      <c r="I38" s="378"/>
      <c r="J38" s="378"/>
      <c r="K38" s="99"/>
    </row>
    <row r="39" spans="2:11" s="1" customFormat="1" ht="15" customHeight="1">
      <c r="B39" s="102"/>
      <c r="C39" s="103"/>
      <c r="D39" s="101"/>
      <c r="E39" s="104" t="s">
        <v>57</v>
      </c>
      <c r="F39" s="101"/>
      <c r="G39" s="378" t="s">
        <v>1182</v>
      </c>
      <c r="H39" s="378"/>
      <c r="I39" s="378"/>
      <c r="J39" s="378"/>
      <c r="K39" s="99"/>
    </row>
    <row r="40" spans="2:11" s="1" customFormat="1" ht="15" customHeight="1">
      <c r="B40" s="102"/>
      <c r="C40" s="103"/>
      <c r="D40" s="101"/>
      <c r="E40" s="104" t="s">
        <v>128</v>
      </c>
      <c r="F40" s="101"/>
      <c r="G40" s="378" t="s">
        <v>1183</v>
      </c>
      <c r="H40" s="378"/>
      <c r="I40" s="378"/>
      <c r="J40" s="378"/>
      <c r="K40" s="99"/>
    </row>
    <row r="41" spans="2:11" s="1" customFormat="1" ht="15" customHeight="1">
      <c r="B41" s="102"/>
      <c r="C41" s="103"/>
      <c r="D41" s="101"/>
      <c r="E41" s="104" t="s">
        <v>129</v>
      </c>
      <c r="F41" s="101"/>
      <c r="G41" s="378" t="s">
        <v>1184</v>
      </c>
      <c r="H41" s="378"/>
      <c r="I41" s="378"/>
      <c r="J41" s="378"/>
      <c r="K41" s="99"/>
    </row>
    <row r="42" spans="2:11" s="1" customFormat="1" ht="15" customHeight="1">
      <c r="B42" s="102"/>
      <c r="C42" s="103"/>
      <c r="D42" s="101"/>
      <c r="E42" s="104" t="s">
        <v>1185</v>
      </c>
      <c r="F42" s="101"/>
      <c r="G42" s="378" t="s">
        <v>1186</v>
      </c>
      <c r="H42" s="378"/>
      <c r="I42" s="378"/>
      <c r="J42" s="378"/>
      <c r="K42" s="99"/>
    </row>
    <row r="43" spans="2:11" s="1" customFormat="1" ht="15" customHeight="1">
      <c r="B43" s="102"/>
      <c r="C43" s="103"/>
      <c r="D43" s="101"/>
      <c r="E43" s="104"/>
      <c r="F43" s="101"/>
      <c r="G43" s="378" t="s">
        <v>1187</v>
      </c>
      <c r="H43" s="378"/>
      <c r="I43" s="378"/>
      <c r="J43" s="378"/>
      <c r="K43" s="99"/>
    </row>
    <row r="44" spans="2:11" s="1" customFormat="1" ht="15" customHeight="1">
      <c r="B44" s="102"/>
      <c r="C44" s="103"/>
      <c r="D44" s="101"/>
      <c r="E44" s="104" t="s">
        <v>1188</v>
      </c>
      <c r="F44" s="101"/>
      <c r="G44" s="378" t="s">
        <v>1189</v>
      </c>
      <c r="H44" s="378"/>
      <c r="I44" s="378"/>
      <c r="J44" s="378"/>
      <c r="K44" s="99"/>
    </row>
    <row r="45" spans="2:11" s="1" customFormat="1" ht="15" customHeight="1">
      <c r="B45" s="102"/>
      <c r="C45" s="103"/>
      <c r="D45" s="101"/>
      <c r="E45" s="104" t="s">
        <v>131</v>
      </c>
      <c r="F45" s="101"/>
      <c r="G45" s="378" t="s">
        <v>1190</v>
      </c>
      <c r="H45" s="378"/>
      <c r="I45" s="378"/>
      <c r="J45" s="378"/>
      <c r="K45" s="99"/>
    </row>
    <row r="46" spans="2:11" s="1" customFormat="1" ht="12.75" customHeight="1">
      <c r="B46" s="102"/>
      <c r="C46" s="103"/>
      <c r="D46" s="101"/>
      <c r="E46" s="101"/>
      <c r="F46" s="101"/>
      <c r="G46" s="101"/>
      <c r="H46" s="101"/>
      <c r="I46" s="101"/>
      <c r="J46" s="101"/>
      <c r="K46" s="99"/>
    </row>
    <row r="47" spans="2:11" s="1" customFormat="1" ht="15" customHeight="1">
      <c r="B47" s="102"/>
      <c r="C47" s="103"/>
      <c r="D47" s="378" t="s">
        <v>1191</v>
      </c>
      <c r="E47" s="378"/>
      <c r="F47" s="378"/>
      <c r="G47" s="378"/>
      <c r="H47" s="378"/>
      <c r="I47" s="378"/>
      <c r="J47" s="378"/>
      <c r="K47" s="99"/>
    </row>
    <row r="48" spans="2:11" s="1" customFormat="1" ht="15" customHeight="1">
      <c r="B48" s="102"/>
      <c r="C48" s="103"/>
      <c r="D48" s="103"/>
      <c r="E48" s="378" t="s">
        <v>1192</v>
      </c>
      <c r="F48" s="378"/>
      <c r="G48" s="378"/>
      <c r="H48" s="378"/>
      <c r="I48" s="378"/>
      <c r="J48" s="378"/>
      <c r="K48" s="99"/>
    </row>
    <row r="49" spans="2:11" s="1" customFormat="1" ht="15" customHeight="1">
      <c r="B49" s="102"/>
      <c r="C49" s="103"/>
      <c r="D49" s="103"/>
      <c r="E49" s="378" t="s">
        <v>1193</v>
      </c>
      <c r="F49" s="378"/>
      <c r="G49" s="378"/>
      <c r="H49" s="378"/>
      <c r="I49" s="378"/>
      <c r="J49" s="378"/>
      <c r="K49" s="99"/>
    </row>
    <row r="50" spans="2:11" s="1" customFormat="1" ht="15" customHeight="1">
      <c r="B50" s="102"/>
      <c r="C50" s="103"/>
      <c r="D50" s="103"/>
      <c r="E50" s="378" t="s">
        <v>1194</v>
      </c>
      <c r="F50" s="378"/>
      <c r="G50" s="378"/>
      <c r="H50" s="378"/>
      <c r="I50" s="378"/>
      <c r="J50" s="378"/>
      <c r="K50" s="99"/>
    </row>
    <row r="51" spans="2:11" s="1" customFormat="1" ht="15" customHeight="1">
      <c r="B51" s="102"/>
      <c r="C51" s="103"/>
      <c r="D51" s="378" t="s">
        <v>1195</v>
      </c>
      <c r="E51" s="378"/>
      <c r="F51" s="378"/>
      <c r="G51" s="378"/>
      <c r="H51" s="378"/>
      <c r="I51" s="378"/>
      <c r="J51" s="378"/>
      <c r="K51" s="99"/>
    </row>
    <row r="52" spans="2:11" s="1" customFormat="1" ht="25.5" customHeight="1">
      <c r="B52" s="98"/>
      <c r="C52" s="379" t="s">
        <v>1196</v>
      </c>
      <c r="D52" s="379"/>
      <c r="E52" s="379"/>
      <c r="F52" s="379"/>
      <c r="G52" s="379"/>
      <c r="H52" s="379"/>
      <c r="I52" s="379"/>
      <c r="J52" s="379"/>
      <c r="K52" s="99"/>
    </row>
    <row r="53" spans="2:11" s="1" customFormat="1" ht="5.25" customHeight="1">
      <c r="B53" s="98"/>
      <c r="C53" s="100"/>
      <c r="D53" s="100"/>
      <c r="E53" s="100"/>
      <c r="F53" s="100"/>
      <c r="G53" s="100"/>
      <c r="H53" s="100"/>
      <c r="I53" s="100"/>
      <c r="J53" s="100"/>
      <c r="K53" s="99"/>
    </row>
    <row r="54" spans="2:11" s="1" customFormat="1" ht="15" customHeight="1">
      <c r="B54" s="98"/>
      <c r="C54" s="378" t="s">
        <v>1197</v>
      </c>
      <c r="D54" s="378"/>
      <c r="E54" s="378"/>
      <c r="F54" s="378"/>
      <c r="G54" s="378"/>
      <c r="H54" s="378"/>
      <c r="I54" s="378"/>
      <c r="J54" s="378"/>
      <c r="K54" s="99"/>
    </row>
    <row r="55" spans="2:11" s="1" customFormat="1" ht="15" customHeight="1">
      <c r="B55" s="98"/>
      <c r="C55" s="378" t="s">
        <v>1198</v>
      </c>
      <c r="D55" s="378"/>
      <c r="E55" s="378"/>
      <c r="F55" s="378"/>
      <c r="G55" s="378"/>
      <c r="H55" s="378"/>
      <c r="I55" s="378"/>
      <c r="J55" s="378"/>
      <c r="K55" s="99"/>
    </row>
    <row r="56" spans="2:11" s="1" customFormat="1" ht="12.75" customHeight="1">
      <c r="B56" s="98"/>
      <c r="C56" s="101"/>
      <c r="D56" s="101"/>
      <c r="E56" s="101"/>
      <c r="F56" s="101"/>
      <c r="G56" s="101"/>
      <c r="H56" s="101"/>
      <c r="I56" s="101"/>
      <c r="J56" s="101"/>
      <c r="K56" s="99"/>
    </row>
    <row r="57" spans="2:11" s="1" customFormat="1" ht="15" customHeight="1">
      <c r="B57" s="98"/>
      <c r="C57" s="378" t="s">
        <v>1199</v>
      </c>
      <c r="D57" s="378"/>
      <c r="E57" s="378"/>
      <c r="F57" s="378"/>
      <c r="G57" s="378"/>
      <c r="H57" s="378"/>
      <c r="I57" s="378"/>
      <c r="J57" s="378"/>
      <c r="K57" s="99"/>
    </row>
    <row r="58" spans="2:11" s="1" customFormat="1" ht="15" customHeight="1">
      <c r="B58" s="98"/>
      <c r="C58" s="103"/>
      <c r="D58" s="378" t="s">
        <v>1200</v>
      </c>
      <c r="E58" s="378"/>
      <c r="F58" s="378"/>
      <c r="G58" s="378"/>
      <c r="H58" s="378"/>
      <c r="I58" s="378"/>
      <c r="J58" s="378"/>
      <c r="K58" s="99"/>
    </row>
    <row r="59" spans="2:11" s="1" customFormat="1" ht="15" customHeight="1">
      <c r="B59" s="98"/>
      <c r="C59" s="103"/>
      <c r="D59" s="378" t="s">
        <v>1201</v>
      </c>
      <c r="E59" s="378"/>
      <c r="F59" s="378"/>
      <c r="G59" s="378"/>
      <c r="H59" s="378"/>
      <c r="I59" s="378"/>
      <c r="J59" s="378"/>
      <c r="K59" s="99"/>
    </row>
    <row r="60" spans="2:11" s="1" customFormat="1" ht="15" customHeight="1">
      <c r="B60" s="98"/>
      <c r="C60" s="103"/>
      <c r="D60" s="378" t="s">
        <v>1202</v>
      </c>
      <c r="E60" s="378"/>
      <c r="F60" s="378"/>
      <c r="G60" s="378"/>
      <c r="H60" s="378"/>
      <c r="I60" s="378"/>
      <c r="J60" s="378"/>
      <c r="K60" s="99"/>
    </row>
    <row r="61" spans="2:11" s="1" customFormat="1" ht="15" customHeight="1">
      <c r="B61" s="98"/>
      <c r="C61" s="103"/>
      <c r="D61" s="378" t="s">
        <v>1203</v>
      </c>
      <c r="E61" s="378"/>
      <c r="F61" s="378"/>
      <c r="G61" s="378"/>
      <c r="H61" s="378"/>
      <c r="I61" s="378"/>
      <c r="J61" s="378"/>
      <c r="K61" s="99"/>
    </row>
    <row r="62" spans="2:11" s="1" customFormat="1" ht="15" customHeight="1">
      <c r="B62" s="98"/>
      <c r="C62" s="103"/>
      <c r="D62" s="377" t="s">
        <v>1204</v>
      </c>
      <c r="E62" s="377"/>
      <c r="F62" s="377"/>
      <c r="G62" s="377"/>
      <c r="H62" s="377"/>
      <c r="I62" s="377"/>
      <c r="J62" s="377"/>
      <c r="K62" s="99"/>
    </row>
    <row r="63" spans="2:11" s="1" customFormat="1" ht="15" customHeight="1">
      <c r="B63" s="98"/>
      <c r="C63" s="103"/>
      <c r="D63" s="378" t="s">
        <v>1205</v>
      </c>
      <c r="E63" s="378"/>
      <c r="F63" s="378"/>
      <c r="G63" s="378"/>
      <c r="H63" s="378"/>
      <c r="I63" s="378"/>
      <c r="J63" s="378"/>
      <c r="K63" s="99"/>
    </row>
    <row r="64" spans="2:11" s="1" customFormat="1" ht="12.75" customHeight="1">
      <c r="B64" s="98"/>
      <c r="C64" s="103"/>
      <c r="D64" s="103"/>
      <c r="E64" s="106"/>
      <c r="F64" s="103"/>
      <c r="G64" s="103"/>
      <c r="H64" s="103"/>
      <c r="I64" s="103"/>
      <c r="J64" s="103"/>
      <c r="K64" s="99"/>
    </row>
    <row r="65" spans="2:11" s="1" customFormat="1" ht="15" customHeight="1">
      <c r="B65" s="98"/>
      <c r="C65" s="103"/>
      <c r="D65" s="378" t="s">
        <v>1206</v>
      </c>
      <c r="E65" s="378"/>
      <c r="F65" s="378"/>
      <c r="G65" s="378"/>
      <c r="H65" s="378"/>
      <c r="I65" s="378"/>
      <c r="J65" s="378"/>
      <c r="K65" s="99"/>
    </row>
    <row r="66" spans="2:11" s="1" customFormat="1" ht="15" customHeight="1">
      <c r="B66" s="98"/>
      <c r="C66" s="103"/>
      <c r="D66" s="377" t="s">
        <v>1207</v>
      </c>
      <c r="E66" s="377"/>
      <c r="F66" s="377"/>
      <c r="G66" s="377"/>
      <c r="H66" s="377"/>
      <c r="I66" s="377"/>
      <c r="J66" s="377"/>
      <c r="K66" s="99"/>
    </row>
    <row r="67" spans="2:11" s="1" customFormat="1" ht="15" customHeight="1">
      <c r="B67" s="98"/>
      <c r="C67" s="103"/>
      <c r="D67" s="378" t="s">
        <v>1208</v>
      </c>
      <c r="E67" s="378"/>
      <c r="F67" s="378"/>
      <c r="G67" s="378"/>
      <c r="H67" s="378"/>
      <c r="I67" s="378"/>
      <c r="J67" s="378"/>
      <c r="K67" s="99"/>
    </row>
    <row r="68" spans="2:11" s="1" customFormat="1" ht="15" customHeight="1">
      <c r="B68" s="98"/>
      <c r="C68" s="103"/>
      <c r="D68" s="378" t="s">
        <v>1209</v>
      </c>
      <c r="E68" s="378"/>
      <c r="F68" s="378"/>
      <c r="G68" s="378"/>
      <c r="H68" s="378"/>
      <c r="I68" s="378"/>
      <c r="J68" s="378"/>
      <c r="K68" s="99"/>
    </row>
    <row r="69" spans="2:11" s="1" customFormat="1" ht="15" customHeight="1">
      <c r="B69" s="98"/>
      <c r="C69" s="103"/>
      <c r="D69" s="378" t="s">
        <v>1210</v>
      </c>
      <c r="E69" s="378"/>
      <c r="F69" s="378"/>
      <c r="G69" s="378"/>
      <c r="H69" s="378"/>
      <c r="I69" s="378"/>
      <c r="J69" s="378"/>
      <c r="K69" s="99"/>
    </row>
    <row r="70" spans="2:11" s="1" customFormat="1" ht="15" customHeight="1">
      <c r="B70" s="98"/>
      <c r="C70" s="103"/>
      <c r="D70" s="378" t="s">
        <v>1211</v>
      </c>
      <c r="E70" s="378"/>
      <c r="F70" s="378"/>
      <c r="G70" s="378"/>
      <c r="H70" s="378"/>
      <c r="I70" s="378"/>
      <c r="J70" s="378"/>
      <c r="K70" s="99"/>
    </row>
    <row r="71" spans="2:11" s="1" customFormat="1" ht="12.75" customHeight="1">
      <c r="B71" s="107"/>
      <c r="C71" s="108"/>
      <c r="D71" s="108"/>
      <c r="E71" s="108"/>
      <c r="F71" s="108"/>
      <c r="G71" s="108"/>
      <c r="H71" s="108"/>
      <c r="I71" s="108"/>
      <c r="J71" s="108"/>
      <c r="K71" s="109"/>
    </row>
    <row r="72" spans="2:11" s="1" customFormat="1" ht="18.75" customHeight="1">
      <c r="B72" s="110"/>
      <c r="C72" s="110"/>
      <c r="D72" s="110"/>
      <c r="E72" s="110"/>
      <c r="F72" s="110"/>
      <c r="G72" s="110"/>
      <c r="H72" s="110"/>
      <c r="I72" s="110"/>
      <c r="J72" s="110"/>
      <c r="K72" s="111"/>
    </row>
    <row r="73" spans="2:11" s="1" customFormat="1" ht="18.75" customHeight="1">
      <c r="B73" s="111"/>
      <c r="C73" s="111"/>
      <c r="D73" s="111"/>
      <c r="E73" s="111"/>
      <c r="F73" s="111"/>
      <c r="G73" s="111"/>
      <c r="H73" s="111"/>
      <c r="I73" s="111"/>
      <c r="J73" s="111"/>
      <c r="K73" s="111"/>
    </row>
    <row r="74" spans="2:11" s="1" customFormat="1" ht="7.5" customHeight="1">
      <c r="B74" s="112"/>
      <c r="C74" s="113"/>
      <c r="D74" s="113"/>
      <c r="E74" s="113"/>
      <c r="F74" s="113"/>
      <c r="G74" s="113"/>
      <c r="H74" s="113"/>
      <c r="I74" s="113"/>
      <c r="J74" s="113"/>
      <c r="K74" s="114"/>
    </row>
    <row r="75" spans="2:11" s="1" customFormat="1" ht="45" customHeight="1">
      <c r="B75" s="115"/>
      <c r="C75" s="376" t="s">
        <v>1212</v>
      </c>
      <c r="D75" s="376"/>
      <c r="E75" s="376"/>
      <c r="F75" s="376"/>
      <c r="G75" s="376"/>
      <c r="H75" s="376"/>
      <c r="I75" s="376"/>
      <c r="J75" s="376"/>
      <c r="K75" s="116"/>
    </row>
    <row r="76" spans="2:11" s="1" customFormat="1" ht="17.25" customHeight="1">
      <c r="B76" s="115"/>
      <c r="C76" s="117" t="s">
        <v>1213</v>
      </c>
      <c r="D76" s="117"/>
      <c r="E76" s="117"/>
      <c r="F76" s="117" t="s">
        <v>1214</v>
      </c>
      <c r="G76" s="118"/>
      <c r="H76" s="117" t="s">
        <v>57</v>
      </c>
      <c r="I76" s="117" t="s">
        <v>60</v>
      </c>
      <c r="J76" s="117" t="s">
        <v>1215</v>
      </c>
      <c r="K76" s="116"/>
    </row>
    <row r="77" spans="2:11" s="1" customFormat="1" ht="17.25" customHeight="1">
      <c r="B77" s="115"/>
      <c r="C77" s="119" t="s">
        <v>1216</v>
      </c>
      <c r="D77" s="119"/>
      <c r="E77" s="119"/>
      <c r="F77" s="120" t="s">
        <v>1217</v>
      </c>
      <c r="G77" s="121"/>
      <c r="H77" s="119"/>
      <c r="I77" s="119"/>
      <c r="J77" s="119" t="s">
        <v>1218</v>
      </c>
      <c r="K77" s="116"/>
    </row>
    <row r="78" spans="2:11" s="1" customFormat="1" ht="5.25" customHeight="1">
      <c r="B78" s="115"/>
      <c r="C78" s="122"/>
      <c r="D78" s="122"/>
      <c r="E78" s="122"/>
      <c r="F78" s="122"/>
      <c r="G78" s="123"/>
      <c r="H78" s="122"/>
      <c r="I78" s="122"/>
      <c r="J78" s="122"/>
      <c r="K78" s="116"/>
    </row>
    <row r="79" spans="2:11" s="1" customFormat="1" ht="15" customHeight="1">
      <c r="B79" s="115"/>
      <c r="C79" s="104" t="s">
        <v>56</v>
      </c>
      <c r="D79" s="124"/>
      <c r="E79" s="124"/>
      <c r="F79" s="125" t="s">
        <v>1219</v>
      </c>
      <c r="G79" s="126"/>
      <c r="H79" s="104" t="s">
        <v>1220</v>
      </c>
      <c r="I79" s="104" t="s">
        <v>1221</v>
      </c>
      <c r="J79" s="104">
        <v>20</v>
      </c>
      <c r="K79" s="116"/>
    </row>
    <row r="80" spans="2:11" s="1" customFormat="1" ht="15" customHeight="1">
      <c r="B80" s="115"/>
      <c r="C80" s="104" t="s">
        <v>1222</v>
      </c>
      <c r="D80" s="104"/>
      <c r="E80" s="104"/>
      <c r="F80" s="125" t="s">
        <v>1219</v>
      </c>
      <c r="G80" s="126"/>
      <c r="H80" s="104" t="s">
        <v>1223</v>
      </c>
      <c r="I80" s="104" t="s">
        <v>1221</v>
      </c>
      <c r="J80" s="104">
        <v>120</v>
      </c>
      <c r="K80" s="116"/>
    </row>
    <row r="81" spans="2:11" s="1" customFormat="1" ht="15" customHeight="1">
      <c r="B81" s="127"/>
      <c r="C81" s="104" t="s">
        <v>1224</v>
      </c>
      <c r="D81" s="104"/>
      <c r="E81" s="104"/>
      <c r="F81" s="125" t="s">
        <v>1225</v>
      </c>
      <c r="G81" s="126"/>
      <c r="H81" s="104" t="s">
        <v>1226</v>
      </c>
      <c r="I81" s="104" t="s">
        <v>1221</v>
      </c>
      <c r="J81" s="104">
        <v>50</v>
      </c>
      <c r="K81" s="116"/>
    </row>
    <row r="82" spans="2:11" s="1" customFormat="1" ht="15" customHeight="1">
      <c r="B82" s="127"/>
      <c r="C82" s="104" t="s">
        <v>1227</v>
      </c>
      <c r="D82" s="104"/>
      <c r="E82" s="104"/>
      <c r="F82" s="125" t="s">
        <v>1219</v>
      </c>
      <c r="G82" s="126"/>
      <c r="H82" s="104" t="s">
        <v>1228</v>
      </c>
      <c r="I82" s="104" t="s">
        <v>1229</v>
      </c>
      <c r="J82" s="104"/>
      <c r="K82" s="116"/>
    </row>
    <row r="83" spans="2:11" s="1" customFormat="1" ht="15" customHeight="1">
      <c r="B83" s="127"/>
      <c r="C83" s="128" t="s">
        <v>1230</v>
      </c>
      <c r="D83" s="128"/>
      <c r="E83" s="128"/>
      <c r="F83" s="129" t="s">
        <v>1225</v>
      </c>
      <c r="G83" s="128"/>
      <c r="H83" s="128" t="s">
        <v>1231</v>
      </c>
      <c r="I83" s="128" t="s">
        <v>1221</v>
      </c>
      <c r="J83" s="128">
        <v>15</v>
      </c>
      <c r="K83" s="116"/>
    </row>
    <row r="84" spans="2:11" s="1" customFormat="1" ht="15" customHeight="1">
      <c r="B84" s="127"/>
      <c r="C84" s="128" t="s">
        <v>1232</v>
      </c>
      <c r="D84" s="128"/>
      <c r="E84" s="128"/>
      <c r="F84" s="129" t="s">
        <v>1225</v>
      </c>
      <c r="G84" s="128"/>
      <c r="H84" s="128" t="s">
        <v>1233</v>
      </c>
      <c r="I84" s="128" t="s">
        <v>1221</v>
      </c>
      <c r="J84" s="128">
        <v>15</v>
      </c>
      <c r="K84" s="116"/>
    </row>
    <row r="85" spans="2:11" s="1" customFormat="1" ht="15" customHeight="1">
      <c r="B85" s="127"/>
      <c r="C85" s="128" t="s">
        <v>1234</v>
      </c>
      <c r="D85" s="128"/>
      <c r="E85" s="128"/>
      <c r="F85" s="129" t="s">
        <v>1225</v>
      </c>
      <c r="G85" s="128"/>
      <c r="H85" s="128" t="s">
        <v>1235</v>
      </c>
      <c r="I85" s="128" t="s">
        <v>1221</v>
      </c>
      <c r="J85" s="128">
        <v>20</v>
      </c>
      <c r="K85" s="116"/>
    </row>
    <row r="86" spans="2:11" s="1" customFormat="1" ht="15" customHeight="1">
      <c r="B86" s="127"/>
      <c r="C86" s="128" t="s">
        <v>1236</v>
      </c>
      <c r="D86" s="128"/>
      <c r="E86" s="128"/>
      <c r="F86" s="129" t="s">
        <v>1225</v>
      </c>
      <c r="G86" s="128"/>
      <c r="H86" s="128" t="s">
        <v>1237</v>
      </c>
      <c r="I86" s="128" t="s">
        <v>1221</v>
      </c>
      <c r="J86" s="128">
        <v>20</v>
      </c>
      <c r="K86" s="116"/>
    </row>
    <row r="87" spans="2:11" s="1" customFormat="1" ht="15" customHeight="1">
      <c r="B87" s="127"/>
      <c r="C87" s="104" t="s">
        <v>1238</v>
      </c>
      <c r="D87" s="104"/>
      <c r="E87" s="104"/>
      <c r="F87" s="125" t="s">
        <v>1225</v>
      </c>
      <c r="G87" s="126"/>
      <c r="H87" s="104" t="s">
        <v>1239</v>
      </c>
      <c r="I87" s="104" t="s">
        <v>1221</v>
      </c>
      <c r="J87" s="104">
        <v>50</v>
      </c>
      <c r="K87" s="116"/>
    </row>
    <row r="88" spans="2:11" s="1" customFormat="1" ht="15" customHeight="1">
      <c r="B88" s="127"/>
      <c r="C88" s="104" t="s">
        <v>1240</v>
      </c>
      <c r="D88" s="104"/>
      <c r="E88" s="104"/>
      <c r="F88" s="125" t="s">
        <v>1225</v>
      </c>
      <c r="G88" s="126"/>
      <c r="H88" s="104" t="s">
        <v>1241</v>
      </c>
      <c r="I88" s="104" t="s">
        <v>1221</v>
      </c>
      <c r="J88" s="104">
        <v>20</v>
      </c>
      <c r="K88" s="116"/>
    </row>
    <row r="89" spans="2:11" s="1" customFormat="1" ht="15" customHeight="1">
      <c r="B89" s="127"/>
      <c r="C89" s="104" t="s">
        <v>1242</v>
      </c>
      <c r="D89" s="104"/>
      <c r="E89" s="104"/>
      <c r="F89" s="125" t="s">
        <v>1225</v>
      </c>
      <c r="G89" s="126"/>
      <c r="H89" s="104" t="s">
        <v>1243</v>
      </c>
      <c r="I89" s="104" t="s">
        <v>1221</v>
      </c>
      <c r="J89" s="104">
        <v>20</v>
      </c>
      <c r="K89" s="116"/>
    </row>
    <row r="90" spans="2:11" s="1" customFormat="1" ht="15" customHeight="1">
      <c r="B90" s="127"/>
      <c r="C90" s="104" t="s">
        <v>1244</v>
      </c>
      <c r="D90" s="104"/>
      <c r="E90" s="104"/>
      <c r="F90" s="125" t="s">
        <v>1225</v>
      </c>
      <c r="G90" s="126"/>
      <c r="H90" s="104" t="s">
        <v>1245</v>
      </c>
      <c r="I90" s="104" t="s">
        <v>1221</v>
      </c>
      <c r="J90" s="104">
        <v>50</v>
      </c>
      <c r="K90" s="116"/>
    </row>
    <row r="91" spans="2:11" s="1" customFormat="1" ht="15" customHeight="1">
      <c r="B91" s="127"/>
      <c r="C91" s="104" t="s">
        <v>1246</v>
      </c>
      <c r="D91" s="104"/>
      <c r="E91" s="104"/>
      <c r="F91" s="125" t="s">
        <v>1225</v>
      </c>
      <c r="G91" s="126"/>
      <c r="H91" s="104" t="s">
        <v>1246</v>
      </c>
      <c r="I91" s="104" t="s">
        <v>1221</v>
      </c>
      <c r="J91" s="104">
        <v>50</v>
      </c>
      <c r="K91" s="116"/>
    </row>
    <row r="92" spans="2:11" s="1" customFormat="1" ht="15" customHeight="1">
      <c r="B92" s="127"/>
      <c r="C92" s="104" t="s">
        <v>1247</v>
      </c>
      <c r="D92" s="104"/>
      <c r="E92" s="104"/>
      <c r="F92" s="125" t="s">
        <v>1225</v>
      </c>
      <c r="G92" s="126"/>
      <c r="H92" s="104" t="s">
        <v>1248</v>
      </c>
      <c r="I92" s="104" t="s">
        <v>1221</v>
      </c>
      <c r="J92" s="104">
        <v>255</v>
      </c>
      <c r="K92" s="116"/>
    </row>
    <row r="93" spans="2:11" s="1" customFormat="1" ht="15" customHeight="1">
      <c r="B93" s="127"/>
      <c r="C93" s="104" t="s">
        <v>1249</v>
      </c>
      <c r="D93" s="104"/>
      <c r="E93" s="104"/>
      <c r="F93" s="125" t="s">
        <v>1219</v>
      </c>
      <c r="G93" s="126"/>
      <c r="H93" s="104" t="s">
        <v>1250</v>
      </c>
      <c r="I93" s="104" t="s">
        <v>1251</v>
      </c>
      <c r="J93" s="104"/>
      <c r="K93" s="116"/>
    </row>
    <row r="94" spans="2:11" s="1" customFormat="1" ht="15" customHeight="1">
      <c r="B94" s="127"/>
      <c r="C94" s="104" t="s">
        <v>1252</v>
      </c>
      <c r="D94" s="104"/>
      <c r="E94" s="104"/>
      <c r="F94" s="125" t="s">
        <v>1219</v>
      </c>
      <c r="G94" s="126"/>
      <c r="H94" s="104" t="s">
        <v>1253</v>
      </c>
      <c r="I94" s="104" t="s">
        <v>1254</v>
      </c>
      <c r="J94" s="104"/>
      <c r="K94" s="116"/>
    </row>
    <row r="95" spans="2:11" s="1" customFormat="1" ht="15" customHeight="1">
      <c r="B95" s="127"/>
      <c r="C95" s="104" t="s">
        <v>1255</v>
      </c>
      <c r="D95" s="104"/>
      <c r="E95" s="104"/>
      <c r="F95" s="125" t="s">
        <v>1219</v>
      </c>
      <c r="G95" s="126"/>
      <c r="H95" s="104" t="s">
        <v>1255</v>
      </c>
      <c r="I95" s="104" t="s">
        <v>1254</v>
      </c>
      <c r="J95" s="104"/>
      <c r="K95" s="116"/>
    </row>
    <row r="96" spans="2:11" s="1" customFormat="1" ht="15" customHeight="1">
      <c r="B96" s="127"/>
      <c r="C96" s="104" t="s">
        <v>41</v>
      </c>
      <c r="D96" s="104"/>
      <c r="E96" s="104"/>
      <c r="F96" s="125" t="s">
        <v>1219</v>
      </c>
      <c r="G96" s="126"/>
      <c r="H96" s="104" t="s">
        <v>1256</v>
      </c>
      <c r="I96" s="104" t="s">
        <v>1254</v>
      </c>
      <c r="J96" s="104"/>
      <c r="K96" s="116"/>
    </row>
    <row r="97" spans="2:11" s="1" customFormat="1" ht="15" customHeight="1">
      <c r="B97" s="127"/>
      <c r="C97" s="104" t="s">
        <v>51</v>
      </c>
      <c r="D97" s="104"/>
      <c r="E97" s="104"/>
      <c r="F97" s="125" t="s">
        <v>1219</v>
      </c>
      <c r="G97" s="126"/>
      <c r="H97" s="104" t="s">
        <v>1257</v>
      </c>
      <c r="I97" s="104" t="s">
        <v>1254</v>
      </c>
      <c r="J97" s="104"/>
      <c r="K97" s="116"/>
    </row>
    <row r="98" spans="2:11" s="1" customFormat="1" ht="15" customHeight="1">
      <c r="B98" s="130"/>
      <c r="C98" s="131"/>
      <c r="D98" s="131"/>
      <c r="E98" s="131"/>
      <c r="F98" s="131"/>
      <c r="G98" s="131"/>
      <c r="H98" s="131"/>
      <c r="I98" s="131"/>
      <c r="J98" s="131"/>
      <c r="K98" s="132"/>
    </row>
    <row r="99" spans="2:11" s="1" customFormat="1" ht="18.75" customHeight="1">
      <c r="B99" s="133"/>
      <c r="C99" s="134"/>
      <c r="D99" s="134"/>
      <c r="E99" s="134"/>
      <c r="F99" s="134"/>
      <c r="G99" s="134"/>
      <c r="H99" s="134"/>
      <c r="I99" s="134"/>
      <c r="J99" s="134"/>
      <c r="K99" s="133"/>
    </row>
    <row r="100" spans="2:11" s="1" customFormat="1" ht="18.75" customHeight="1"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</row>
    <row r="101" spans="2:11" s="1" customFormat="1" ht="7.5" customHeight="1">
      <c r="B101" s="112"/>
      <c r="C101" s="113"/>
      <c r="D101" s="113"/>
      <c r="E101" s="113"/>
      <c r="F101" s="113"/>
      <c r="G101" s="113"/>
      <c r="H101" s="113"/>
      <c r="I101" s="113"/>
      <c r="J101" s="113"/>
      <c r="K101" s="114"/>
    </row>
    <row r="102" spans="2:11" s="1" customFormat="1" ht="45" customHeight="1">
      <c r="B102" s="115"/>
      <c r="C102" s="376" t="s">
        <v>1258</v>
      </c>
      <c r="D102" s="376"/>
      <c r="E102" s="376"/>
      <c r="F102" s="376"/>
      <c r="G102" s="376"/>
      <c r="H102" s="376"/>
      <c r="I102" s="376"/>
      <c r="J102" s="376"/>
      <c r="K102" s="116"/>
    </row>
    <row r="103" spans="2:11" s="1" customFormat="1" ht="17.25" customHeight="1">
      <c r="B103" s="115"/>
      <c r="C103" s="117" t="s">
        <v>1213</v>
      </c>
      <c r="D103" s="117"/>
      <c r="E103" s="117"/>
      <c r="F103" s="117" t="s">
        <v>1214</v>
      </c>
      <c r="G103" s="118"/>
      <c r="H103" s="117" t="s">
        <v>57</v>
      </c>
      <c r="I103" s="117" t="s">
        <v>60</v>
      </c>
      <c r="J103" s="117" t="s">
        <v>1215</v>
      </c>
      <c r="K103" s="116"/>
    </row>
    <row r="104" spans="2:11" s="1" customFormat="1" ht="17.25" customHeight="1">
      <c r="B104" s="115"/>
      <c r="C104" s="119" t="s">
        <v>1216</v>
      </c>
      <c r="D104" s="119"/>
      <c r="E104" s="119"/>
      <c r="F104" s="120" t="s">
        <v>1217</v>
      </c>
      <c r="G104" s="121"/>
      <c r="H104" s="119"/>
      <c r="I104" s="119"/>
      <c r="J104" s="119" t="s">
        <v>1218</v>
      </c>
      <c r="K104" s="116"/>
    </row>
    <row r="105" spans="2:11" s="1" customFormat="1" ht="5.25" customHeight="1">
      <c r="B105" s="115"/>
      <c r="C105" s="117"/>
      <c r="D105" s="117"/>
      <c r="E105" s="117"/>
      <c r="F105" s="117"/>
      <c r="G105" s="135"/>
      <c r="H105" s="117"/>
      <c r="I105" s="117"/>
      <c r="J105" s="117"/>
      <c r="K105" s="116"/>
    </row>
    <row r="106" spans="2:11" s="1" customFormat="1" ht="15" customHeight="1">
      <c r="B106" s="115"/>
      <c r="C106" s="104" t="s">
        <v>56</v>
      </c>
      <c r="D106" s="124"/>
      <c r="E106" s="124"/>
      <c r="F106" s="125" t="s">
        <v>1219</v>
      </c>
      <c r="G106" s="104"/>
      <c r="H106" s="104" t="s">
        <v>1259</v>
      </c>
      <c r="I106" s="104" t="s">
        <v>1221</v>
      </c>
      <c r="J106" s="104">
        <v>20</v>
      </c>
      <c r="K106" s="116"/>
    </row>
    <row r="107" spans="2:11" s="1" customFormat="1" ht="15" customHeight="1">
      <c r="B107" s="115"/>
      <c r="C107" s="104" t="s">
        <v>1222</v>
      </c>
      <c r="D107" s="104"/>
      <c r="E107" s="104"/>
      <c r="F107" s="125" t="s">
        <v>1219</v>
      </c>
      <c r="G107" s="104"/>
      <c r="H107" s="104" t="s">
        <v>1259</v>
      </c>
      <c r="I107" s="104" t="s">
        <v>1221</v>
      </c>
      <c r="J107" s="104">
        <v>120</v>
      </c>
      <c r="K107" s="116"/>
    </row>
    <row r="108" spans="2:11" s="1" customFormat="1" ht="15" customHeight="1">
      <c r="B108" s="127"/>
      <c r="C108" s="104" t="s">
        <v>1224</v>
      </c>
      <c r="D108" s="104"/>
      <c r="E108" s="104"/>
      <c r="F108" s="125" t="s">
        <v>1225</v>
      </c>
      <c r="G108" s="104"/>
      <c r="H108" s="104" t="s">
        <v>1259</v>
      </c>
      <c r="I108" s="104" t="s">
        <v>1221</v>
      </c>
      <c r="J108" s="104">
        <v>50</v>
      </c>
      <c r="K108" s="116"/>
    </row>
    <row r="109" spans="2:11" s="1" customFormat="1" ht="15" customHeight="1">
      <c r="B109" s="127"/>
      <c r="C109" s="104" t="s">
        <v>1227</v>
      </c>
      <c r="D109" s="104"/>
      <c r="E109" s="104"/>
      <c r="F109" s="125" t="s">
        <v>1219</v>
      </c>
      <c r="G109" s="104"/>
      <c r="H109" s="104" t="s">
        <v>1259</v>
      </c>
      <c r="I109" s="104" t="s">
        <v>1229</v>
      </c>
      <c r="J109" s="104"/>
      <c r="K109" s="116"/>
    </row>
    <row r="110" spans="2:11" s="1" customFormat="1" ht="15" customHeight="1">
      <c r="B110" s="127"/>
      <c r="C110" s="104" t="s">
        <v>1238</v>
      </c>
      <c r="D110" s="104"/>
      <c r="E110" s="104"/>
      <c r="F110" s="125" t="s">
        <v>1225</v>
      </c>
      <c r="G110" s="104"/>
      <c r="H110" s="104" t="s">
        <v>1259</v>
      </c>
      <c r="I110" s="104" t="s">
        <v>1221</v>
      </c>
      <c r="J110" s="104">
        <v>50</v>
      </c>
      <c r="K110" s="116"/>
    </row>
    <row r="111" spans="2:11" s="1" customFormat="1" ht="15" customHeight="1">
      <c r="B111" s="127"/>
      <c r="C111" s="104" t="s">
        <v>1246</v>
      </c>
      <c r="D111" s="104"/>
      <c r="E111" s="104"/>
      <c r="F111" s="125" t="s">
        <v>1225</v>
      </c>
      <c r="G111" s="104"/>
      <c r="H111" s="104" t="s">
        <v>1259</v>
      </c>
      <c r="I111" s="104" t="s">
        <v>1221</v>
      </c>
      <c r="J111" s="104">
        <v>50</v>
      </c>
      <c r="K111" s="116"/>
    </row>
    <row r="112" spans="2:11" s="1" customFormat="1" ht="15" customHeight="1">
      <c r="B112" s="127"/>
      <c r="C112" s="104" t="s">
        <v>1244</v>
      </c>
      <c r="D112" s="104"/>
      <c r="E112" s="104"/>
      <c r="F112" s="125" t="s">
        <v>1225</v>
      </c>
      <c r="G112" s="104"/>
      <c r="H112" s="104" t="s">
        <v>1259</v>
      </c>
      <c r="I112" s="104" t="s">
        <v>1221</v>
      </c>
      <c r="J112" s="104">
        <v>50</v>
      </c>
      <c r="K112" s="116"/>
    </row>
    <row r="113" spans="2:11" s="1" customFormat="1" ht="15" customHeight="1">
      <c r="B113" s="127"/>
      <c r="C113" s="104" t="s">
        <v>56</v>
      </c>
      <c r="D113" s="104"/>
      <c r="E113" s="104"/>
      <c r="F113" s="125" t="s">
        <v>1219</v>
      </c>
      <c r="G113" s="104"/>
      <c r="H113" s="104" t="s">
        <v>1260</v>
      </c>
      <c r="I113" s="104" t="s">
        <v>1221</v>
      </c>
      <c r="J113" s="104">
        <v>20</v>
      </c>
      <c r="K113" s="116"/>
    </row>
    <row r="114" spans="2:11" s="1" customFormat="1" ht="15" customHeight="1">
      <c r="B114" s="127"/>
      <c r="C114" s="104" t="s">
        <v>1261</v>
      </c>
      <c r="D114" s="104"/>
      <c r="E114" s="104"/>
      <c r="F114" s="125" t="s">
        <v>1219</v>
      </c>
      <c r="G114" s="104"/>
      <c r="H114" s="104" t="s">
        <v>1262</v>
      </c>
      <c r="I114" s="104" t="s">
        <v>1221</v>
      </c>
      <c r="J114" s="104">
        <v>120</v>
      </c>
      <c r="K114" s="116"/>
    </row>
    <row r="115" spans="2:11" s="1" customFormat="1" ht="15" customHeight="1">
      <c r="B115" s="127"/>
      <c r="C115" s="104" t="s">
        <v>41</v>
      </c>
      <c r="D115" s="104"/>
      <c r="E115" s="104"/>
      <c r="F115" s="125" t="s">
        <v>1219</v>
      </c>
      <c r="G115" s="104"/>
      <c r="H115" s="104" t="s">
        <v>1263</v>
      </c>
      <c r="I115" s="104" t="s">
        <v>1254</v>
      </c>
      <c r="J115" s="104"/>
      <c r="K115" s="116"/>
    </row>
    <row r="116" spans="2:11" s="1" customFormat="1" ht="15" customHeight="1">
      <c r="B116" s="127"/>
      <c r="C116" s="104" t="s">
        <v>51</v>
      </c>
      <c r="D116" s="104"/>
      <c r="E116" s="104"/>
      <c r="F116" s="125" t="s">
        <v>1219</v>
      </c>
      <c r="G116" s="104"/>
      <c r="H116" s="104" t="s">
        <v>1264</v>
      </c>
      <c r="I116" s="104" t="s">
        <v>1254</v>
      </c>
      <c r="J116" s="104"/>
      <c r="K116" s="116"/>
    </row>
    <row r="117" spans="2:11" s="1" customFormat="1" ht="15" customHeight="1">
      <c r="B117" s="127"/>
      <c r="C117" s="104" t="s">
        <v>60</v>
      </c>
      <c r="D117" s="104"/>
      <c r="E117" s="104"/>
      <c r="F117" s="125" t="s">
        <v>1219</v>
      </c>
      <c r="G117" s="104"/>
      <c r="H117" s="104" t="s">
        <v>1265</v>
      </c>
      <c r="I117" s="104" t="s">
        <v>1266</v>
      </c>
      <c r="J117" s="104"/>
      <c r="K117" s="116"/>
    </row>
    <row r="118" spans="2:11" s="1" customFormat="1" ht="15" customHeight="1">
      <c r="B118" s="130"/>
      <c r="C118" s="136"/>
      <c r="D118" s="136"/>
      <c r="E118" s="136"/>
      <c r="F118" s="136"/>
      <c r="G118" s="136"/>
      <c r="H118" s="136"/>
      <c r="I118" s="136"/>
      <c r="J118" s="136"/>
      <c r="K118" s="132"/>
    </row>
    <row r="119" spans="2:11" s="1" customFormat="1" ht="18.75" customHeight="1">
      <c r="B119" s="137"/>
      <c r="C119" s="138"/>
      <c r="D119" s="138"/>
      <c r="E119" s="138"/>
      <c r="F119" s="139"/>
      <c r="G119" s="138"/>
      <c r="H119" s="138"/>
      <c r="I119" s="138"/>
      <c r="J119" s="138"/>
      <c r="K119" s="137"/>
    </row>
    <row r="120" spans="2:11" s="1" customFormat="1" ht="18.75" customHeight="1">
      <c r="B120" s="111"/>
      <c r="C120" s="111"/>
      <c r="D120" s="111"/>
      <c r="E120" s="111"/>
      <c r="F120" s="111"/>
      <c r="G120" s="111"/>
      <c r="H120" s="111"/>
      <c r="I120" s="111"/>
      <c r="J120" s="111"/>
      <c r="K120" s="111"/>
    </row>
    <row r="121" spans="2:11" s="1" customFormat="1" ht="7.5" customHeight="1">
      <c r="B121" s="140"/>
      <c r="C121" s="141"/>
      <c r="D121" s="141"/>
      <c r="E121" s="141"/>
      <c r="F121" s="141"/>
      <c r="G121" s="141"/>
      <c r="H121" s="141"/>
      <c r="I121" s="141"/>
      <c r="J121" s="141"/>
      <c r="K121" s="142"/>
    </row>
    <row r="122" spans="2:11" s="1" customFormat="1" ht="45" customHeight="1">
      <c r="B122" s="143"/>
      <c r="C122" s="374" t="s">
        <v>1267</v>
      </c>
      <c r="D122" s="374"/>
      <c r="E122" s="374"/>
      <c r="F122" s="374"/>
      <c r="G122" s="374"/>
      <c r="H122" s="374"/>
      <c r="I122" s="374"/>
      <c r="J122" s="374"/>
      <c r="K122" s="144"/>
    </row>
    <row r="123" spans="2:11" s="1" customFormat="1" ht="17.25" customHeight="1">
      <c r="B123" s="145"/>
      <c r="C123" s="117" t="s">
        <v>1213</v>
      </c>
      <c r="D123" s="117"/>
      <c r="E123" s="117"/>
      <c r="F123" s="117" t="s">
        <v>1214</v>
      </c>
      <c r="G123" s="118"/>
      <c r="H123" s="117" t="s">
        <v>57</v>
      </c>
      <c r="I123" s="117" t="s">
        <v>60</v>
      </c>
      <c r="J123" s="117" t="s">
        <v>1215</v>
      </c>
      <c r="K123" s="146"/>
    </row>
    <row r="124" spans="2:11" s="1" customFormat="1" ht="17.25" customHeight="1">
      <c r="B124" s="145"/>
      <c r="C124" s="119" t="s">
        <v>1216</v>
      </c>
      <c r="D124" s="119"/>
      <c r="E124" s="119"/>
      <c r="F124" s="120" t="s">
        <v>1217</v>
      </c>
      <c r="G124" s="121"/>
      <c r="H124" s="119"/>
      <c r="I124" s="119"/>
      <c r="J124" s="119" t="s">
        <v>1218</v>
      </c>
      <c r="K124" s="146"/>
    </row>
    <row r="125" spans="2:11" s="1" customFormat="1" ht="5.25" customHeight="1">
      <c r="B125" s="147"/>
      <c r="C125" s="122"/>
      <c r="D125" s="122"/>
      <c r="E125" s="122"/>
      <c r="F125" s="122"/>
      <c r="G125" s="148"/>
      <c r="H125" s="122"/>
      <c r="I125" s="122"/>
      <c r="J125" s="122"/>
      <c r="K125" s="149"/>
    </row>
    <row r="126" spans="2:11" s="1" customFormat="1" ht="15" customHeight="1">
      <c r="B126" s="147"/>
      <c r="C126" s="104" t="s">
        <v>1222</v>
      </c>
      <c r="D126" s="124"/>
      <c r="E126" s="124"/>
      <c r="F126" s="125" t="s">
        <v>1219</v>
      </c>
      <c r="G126" s="104"/>
      <c r="H126" s="104" t="s">
        <v>1259</v>
      </c>
      <c r="I126" s="104" t="s">
        <v>1221</v>
      </c>
      <c r="J126" s="104">
        <v>120</v>
      </c>
      <c r="K126" s="150"/>
    </row>
    <row r="127" spans="2:11" s="1" customFormat="1" ht="15" customHeight="1">
      <c r="B127" s="147"/>
      <c r="C127" s="104" t="s">
        <v>1268</v>
      </c>
      <c r="D127" s="104"/>
      <c r="E127" s="104"/>
      <c r="F127" s="125" t="s">
        <v>1219</v>
      </c>
      <c r="G127" s="104"/>
      <c r="H127" s="104" t="s">
        <v>1269</v>
      </c>
      <c r="I127" s="104" t="s">
        <v>1221</v>
      </c>
      <c r="J127" s="104" t="s">
        <v>1270</v>
      </c>
      <c r="K127" s="150"/>
    </row>
    <row r="128" spans="2:11" s="1" customFormat="1" ht="15" customHeight="1">
      <c r="B128" s="147"/>
      <c r="C128" s="104" t="s">
        <v>88</v>
      </c>
      <c r="D128" s="104"/>
      <c r="E128" s="104"/>
      <c r="F128" s="125" t="s">
        <v>1219</v>
      </c>
      <c r="G128" s="104"/>
      <c r="H128" s="104" t="s">
        <v>1271</v>
      </c>
      <c r="I128" s="104" t="s">
        <v>1221</v>
      </c>
      <c r="J128" s="104" t="s">
        <v>1270</v>
      </c>
      <c r="K128" s="150"/>
    </row>
    <row r="129" spans="2:11" s="1" customFormat="1" ht="15" customHeight="1">
      <c r="B129" s="147"/>
      <c r="C129" s="104" t="s">
        <v>1230</v>
      </c>
      <c r="D129" s="104"/>
      <c r="E129" s="104"/>
      <c r="F129" s="125" t="s">
        <v>1225</v>
      </c>
      <c r="G129" s="104"/>
      <c r="H129" s="104" t="s">
        <v>1231</v>
      </c>
      <c r="I129" s="104" t="s">
        <v>1221</v>
      </c>
      <c r="J129" s="104">
        <v>15</v>
      </c>
      <c r="K129" s="150"/>
    </row>
    <row r="130" spans="2:11" s="1" customFormat="1" ht="15" customHeight="1">
      <c r="B130" s="147"/>
      <c r="C130" s="128" t="s">
        <v>1232</v>
      </c>
      <c r="D130" s="128"/>
      <c r="E130" s="128"/>
      <c r="F130" s="129" t="s">
        <v>1225</v>
      </c>
      <c r="G130" s="128"/>
      <c r="H130" s="128" t="s">
        <v>1233</v>
      </c>
      <c r="I130" s="128" t="s">
        <v>1221</v>
      </c>
      <c r="J130" s="128">
        <v>15</v>
      </c>
      <c r="K130" s="150"/>
    </row>
    <row r="131" spans="2:11" s="1" customFormat="1" ht="15" customHeight="1">
      <c r="B131" s="147"/>
      <c r="C131" s="128" t="s">
        <v>1234</v>
      </c>
      <c r="D131" s="128"/>
      <c r="E131" s="128"/>
      <c r="F131" s="129" t="s">
        <v>1225</v>
      </c>
      <c r="G131" s="128"/>
      <c r="H131" s="128" t="s">
        <v>1235</v>
      </c>
      <c r="I131" s="128" t="s">
        <v>1221</v>
      </c>
      <c r="J131" s="128">
        <v>20</v>
      </c>
      <c r="K131" s="150"/>
    </row>
    <row r="132" spans="2:11" s="1" customFormat="1" ht="15" customHeight="1">
      <c r="B132" s="147"/>
      <c r="C132" s="128" t="s">
        <v>1236</v>
      </c>
      <c r="D132" s="128"/>
      <c r="E132" s="128"/>
      <c r="F132" s="129" t="s">
        <v>1225</v>
      </c>
      <c r="G132" s="128"/>
      <c r="H132" s="128" t="s">
        <v>1237</v>
      </c>
      <c r="I132" s="128" t="s">
        <v>1221</v>
      </c>
      <c r="J132" s="128">
        <v>20</v>
      </c>
      <c r="K132" s="150"/>
    </row>
    <row r="133" spans="2:11" s="1" customFormat="1" ht="15" customHeight="1">
      <c r="B133" s="147"/>
      <c r="C133" s="104" t="s">
        <v>1224</v>
      </c>
      <c r="D133" s="104"/>
      <c r="E133" s="104"/>
      <c r="F133" s="125" t="s">
        <v>1225</v>
      </c>
      <c r="G133" s="104"/>
      <c r="H133" s="104" t="s">
        <v>1259</v>
      </c>
      <c r="I133" s="104" t="s">
        <v>1221</v>
      </c>
      <c r="J133" s="104">
        <v>50</v>
      </c>
      <c r="K133" s="150"/>
    </row>
    <row r="134" spans="2:11" s="1" customFormat="1" ht="15" customHeight="1">
      <c r="B134" s="147"/>
      <c r="C134" s="104" t="s">
        <v>1238</v>
      </c>
      <c r="D134" s="104"/>
      <c r="E134" s="104"/>
      <c r="F134" s="125" t="s">
        <v>1225</v>
      </c>
      <c r="G134" s="104"/>
      <c r="H134" s="104" t="s">
        <v>1259</v>
      </c>
      <c r="I134" s="104" t="s">
        <v>1221</v>
      </c>
      <c r="J134" s="104">
        <v>50</v>
      </c>
      <c r="K134" s="150"/>
    </row>
    <row r="135" spans="2:11" s="1" customFormat="1" ht="15" customHeight="1">
      <c r="B135" s="147"/>
      <c r="C135" s="104" t="s">
        <v>1244</v>
      </c>
      <c r="D135" s="104"/>
      <c r="E135" s="104"/>
      <c r="F135" s="125" t="s">
        <v>1225</v>
      </c>
      <c r="G135" s="104"/>
      <c r="H135" s="104" t="s">
        <v>1259</v>
      </c>
      <c r="I135" s="104" t="s">
        <v>1221</v>
      </c>
      <c r="J135" s="104">
        <v>50</v>
      </c>
      <c r="K135" s="150"/>
    </row>
    <row r="136" spans="2:11" s="1" customFormat="1" ht="15" customHeight="1">
      <c r="B136" s="147"/>
      <c r="C136" s="104" t="s">
        <v>1246</v>
      </c>
      <c r="D136" s="104"/>
      <c r="E136" s="104"/>
      <c r="F136" s="125" t="s">
        <v>1225</v>
      </c>
      <c r="G136" s="104"/>
      <c r="H136" s="104" t="s">
        <v>1259</v>
      </c>
      <c r="I136" s="104" t="s">
        <v>1221</v>
      </c>
      <c r="J136" s="104">
        <v>50</v>
      </c>
      <c r="K136" s="150"/>
    </row>
    <row r="137" spans="2:11" s="1" customFormat="1" ht="15" customHeight="1">
      <c r="B137" s="147"/>
      <c r="C137" s="104" t="s">
        <v>1247</v>
      </c>
      <c r="D137" s="104"/>
      <c r="E137" s="104"/>
      <c r="F137" s="125" t="s">
        <v>1225</v>
      </c>
      <c r="G137" s="104"/>
      <c r="H137" s="104" t="s">
        <v>1272</v>
      </c>
      <c r="I137" s="104" t="s">
        <v>1221</v>
      </c>
      <c r="J137" s="104">
        <v>255</v>
      </c>
      <c r="K137" s="150"/>
    </row>
    <row r="138" spans="2:11" s="1" customFormat="1" ht="15" customHeight="1">
      <c r="B138" s="147"/>
      <c r="C138" s="104" t="s">
        <v>1249</v>
      </c>
      <c r="D138" s="104"/>
      <c r="E138" s="104"/>
      <c r="F138" s="125" t="s">
        <v>1219</v>
      </c>
      <c r="G138" s="104"/>
      <c r="H138" s="104" t="s">
        <v>1273</v>
      </c>
      <c r="I138" s="104" t="s">
        <v>1251</v>
      </c>
      <c r="J138" s="104"/>
      <c r="K138" s="150"/>
    </row>
    <row r="139" spans="2:11" s="1" customFormat="1" ht="15" customHeight="1">
      <c r="B139" s="147"/>
      <c r="C139" s="104" t="s">
        <v>1252</v>
      </c>
      <c r="D139" s="104"/>
      <c r="E139" s="104"/>
      <c r="F139" s="125" t="s">
        <v>1219</v>
      </c>
      <c r="G139" s="104"/>
      <c r="H139" s="104" t="s">
        <v>1274</v>
      </c>
      <c r="I139" s="104" t="s">
        <v>1254</v>
      </c>
      <c r="J139" s="104"/>
      <c r="K139" s="150"/>
    </row>
    <row r="140" spans="2:11" s="1" customFormat="1" ht="15" customHeight="1">
      <c r="B140" s="147"/>
      <c r="C140" s="104" t="s">
        <v>1255</v>
      </c>
      <c r="D140" s="104"/>
      <c r="E140" s="104"/>
      <c r="F140" s="125" t="s">
        <v>1219</v>
      </c>
      <c r="G140" s="104"/>
      <c r="H140" s="104" t="s">
        <v>1255</v>
      </c>
      <c r="I140" s="104" t="s">
        <v>1254</v>
      </c>
      <c r="J140" s="104"/>
      <c r="K140" s="150"/>
    </row>
    <row r="141" spans="2:11" s="1" customFormat="1" ht="15" customHeight="1">
      <c r="B141" s="147"/>
      <c r="C141" s="104" t="s">
        <v>41</v>
      </c>
      <c r="D141" s="104"/>
      <c r="E141" s="104"/>
      <c r="F141" s="125" t="s">
        <v>1219</v>
      </c>
      <c r="G141" s="104"/>
      <c r="H141" s="104" t="s">
        <v>1275</v>
      </c>
      <c r="I141" s="104" t="s">
        <v>1254</v>
      </c>
      <c r="J141" s="104"/>
      <c r="K141" s="150"/>
    </row>
    <row r="142" spans="2:11" s="1" customFormat="1" ht="15" customHeight="1">
      <c r="B142" s="147"/>
      <c r="C142" s="104" t="s">
        <v>1276</v>
      </c>
      <c r="D142" s="104"/>
      <c r="E142" s="104"/>
      <c r="F142" s="125" t="s">
        <v>1219</v>
      </c>
      <c r="G142" s="104"/>
      <c r="H142" s="104" t="s">
        <v>1277</v>
      </c>
      <c r="I142" s="104" t="s">
        <v>1254</v>
      </c>
      <c r="J142" s="104"/>
      <c r="K142" s="150"/>
    </row>
    <row r="143" spans="2:11" s="1" customFormat="1" ht="15" customHeight="1">
      <c r="B143" s="151"/>
      <c r="C143" s="152"/>
      <c r="D143" s="152"/>
      <c r="E143" s="152"/>
      <c r="F143" s="152"/>
      <c r="G143" s="152"/>
      <c r="H143" s="152"/>
      <c r="I143" s="152"/>
      <c r="J143" s="152"/>
      <c r="K143" s="153"/>
    </row>
    <row r="144" spans="2:11" s="1" customFormat="1" ht="18.75" customHeight="1">
      <c r="B144" s="138"/>
      <c r="C144" s="138"/>
      <c r="D144" s="138"/>
      <c r="E144" s="138"/>
      <c r="F144" s="139"/>
      <c r="G144" s="138"/>
      <c r="H144" s="138"/>
      <c r="I144" s="138"/>
      <c r="J144" s="138"/>
      <c r="K144" s="138"/>
    </row>
    <row r="145" spans="2:11" s="1" customFormat="1" ht="18.75" customHeight="1">
      <c r="B145" s="111"/>
      <c r="C145" s="111"/>
      <c r="D145" s="111"/>
      <c r="E145" s="111"/>
      <c r="F145" s="111"/>
      <c r="G145" s="111"/>
      <c r="H145" s="111"/>
      <c r="I145" s="111"/>
      <c r="J145" s="111"/>
      <c r="K145" s="111"/>
    </row>
    <row r="146" spans="2:11" s="1" customFormat="1" ht="7.5" customHeight="1">
      <c r="B146" s="112"/>
      <c r="C146" s="113"/>
      <c r="D146" s="113"/>
      <c r="E146" s="113"/>
      <c r="F146" s="113"/>
      <c r="G146" s="113"/>
      <c r="H146" s="113"/>
      <c r="I146" s="113"/>
      <c r="J146" s="113"/>
      <c r="K146" s="114"/>
    </row>
    <row r="147" spans="2:11" s="1" customFormat="1" ht="45" customHeight="1">
      <c r="B147" s="115"/>
      <c r="C147" s="376" t="s">
        <v>1278</v>
      </c>
      <c r="D147" s="376"/>
      <c r="E147" s="376"/>
      <c r="F147" s="376"/>
      <c r="G147" s="376"/>
      <c r="H147" s="376"/>
      <c r="I147" s="376"/>
      <c r="J147" s="376"/>
      <c r="K147" s="116"/>
    </row>
    <row r="148" spans="2:11" s="1" customFormat="1" ht="17.25" customHeight="1">
      <c r="B148" s="115"/>
      <c r="C148" s="117" t="s">
        <v>1213</v>
      </c>
      <c r="D148" s="117"/>
      <c r="E148" s="117"/>
      <c r="F148" s="117" t="s">
        <v>1214</v>
      </c>
      <c r="G148" s="118"/>
      <c r="H148" s="117" t="s">
        <v>57</v>
      </c>
      <c r="I148" s="117" t="s">
        <v>60</v>
      </c>
      <c r="J148" s="117" t="s">
        <v>1215</v>
      </c>
      <c r="K148" s="116"/>
    </row>
    <row r="149" spans="2:11" s="1" customFormat="1" ht="17.25" customHeight="1">
      <c r="B149" s="115"/>
      <c r="C149" s="119" t="s">
        <v>1216</v>
      </c>
      <c r="D149" s="119"/>
      <c r="E149" s="119"/>
      <c r="F149" s="120" t="s">
        <v>1217</v>
      </c>
      <c r="G149" s="121"/>
      <c r="H149" s="119"/>
      <c r="I149" s="119"/>
      <c r="J149" s="119" t="s">
        <v>1218</v>
      </c>
      <c r="K149" s="116"/>
    </row>
    <row r="150" spans="2:11" s="1" customFormat="1" ht="5.25" customHeight="1">
      <c r="B150" s="127"/>
      <c r="C150" s="122"/>
      <c r="D150" s="122"/>
      <c r="E150" s="122"/>
      <c r="F150" s="122"/>
      <c r="G150" s="123"/>
      <c r="H150" s="122"/>
      <c r="I150" s="122"/>
      <c r="J150" s="122"/>
      <c r="K150" s="150"/>
    </row>
    <row r="151" spans="2:11" s="1" customFormat="1" ht="15" customHeight="1">
      <c r="B151" s="127"/>
      <c r="C151" s="154" t="s">
        <v>1222</v>
      </c>
      <c r="D151" s="104"/>
      <c r="E151" s="104"/>
      <c r="F151" s="155" t="s">
        <v>1219</v>
      </c>
      <c r="G151" s="104"/>
      <c r="H151" s="154" t="s">
        <v>1259</v>
      </c>
      <c r="I151" s="154" t="s">
        <v>1221</v>
      </c>
      <c r="J151" s="154">
        <v>120</v>
      </c>
      <c r="K151" s="150"/>
    </row>
    <row r="152" spans="2:11" s="1" customFormat="1" ht="15" customHeight="1">
      <c r="B152" s="127"/>
      <c r="C152" s="154" t="s">
        <v>1268</v>
      </c>
      <c r="D152" s="104"/>
      <c r="E152" s="104"/>
      <c r="F152" s="155" t="s">
        <v>1219</v>
      </c>
      <c r="G152" s="104"/>
      <c r="H152" s="154" t="s">
        <v>1279</v>
      </c>
      <c r="I152" s="154" t="s">
        <v>1221</v>
      </c>
      <c r="J152" s="154" t="s">
        <v>1270</v>
      </c>
      <c r="K152" s="150"/>
    </row>
    <row r="153" spans="2:11" s="1" customFormat="1" ht="15" customHeight="1">
      <c r="B153" s="127"/>
      <c r="C153" s="154" t="s">
        <v>88</v>
      </c>
      <c r="D153" s="104"/>
      <c r="E153" s="104"/>
      <c r="F153" s="155" t="s">
        <v>1219</v>
      </c>
      <c r="G153" s="104"/>
      <c r="H153" s="154" t="s">
        <v>1280</v>
      </c>
      <c r="I153" s="154" t="s">
        <v>1221</v>
      </c>
      <c r="J153" s="154" t="s">
        <v>1270</v>
      </c>
      <c r="K153" s="150"/>
    </row>
    <row r="154" spans="2:11" s="1" customFormat="1" ht="15" customHeight="1">
      <c r="B154" s="127"/>
      <c r="C154" s="154" t="s">
        <v>1224</v>
      </c>
      <c r="D154" s="104"/>
      <c r="E154" s="104"/>
      <c r="F154" s="155" t="s">
        <v>1225</v>
      </c>
      <c r="G154" s="104"/>
      <c r="H154" s="154" t="s">
        <v>1259</v>
      </c>
      <c r="I154" s="154" t="s">
        <v>1221</v>
      </c>
      <c r="J154" s="154">
        <v>50</v>
      </c>
      <c r="K154" s="150"/>
    </row>
    <row r="155" spans="2:11" s="1" customFormat="1" ht="15" customHeight="1">
      <c r="B155" s="127"/>
      <c r="C155" s="154" t="s">
        <v>1227</v>
      </c>
      <c r="D155" s="104"/>
      <c r="E155" s="104"/>
      <c r="F155" s="155" t="s">
        <v>1219</v>
      </c>
      <c r="G155" s="104"/>
      <c r="H155" s="154" t="s">
        <v>1259</v>
      </c>
      <c r="I155" s="154" t="s">
        <v>1229</v>
      </c>
      <c r="J155" s="154"/>
      <c r="K155" s="150"/>
    </row>
    <row r="156" spans="2:11" s="1" customFormat="1" ht="15" customHeight="1">
      <c r="B156" s="127"/>
      <c r="C156" s="154" t="s">
        <v>1238</v>
      </c>
      <c r="D156" s="104"/>
      <c r="E156" s="104"/>
      <c r="F156" s="155" t="s">
        <v>1225</v>
      </c>
      <c r="G156" s="104"/>
      <c r="H156" s="154" t="s">
        <v>1259</v>
      </c>
      <c r="I156" s="154" t="s">
        <v>1221</v>
      </c>
      <c r="J156" s="154">
        <v>50</v>
      </c>
      <c r="K156" s="150"/>
    </row>
    <row r="157" spans="2:11" s="1" customFormat="1" ht="15" customHeight="1">
      <c r="B157" s="127"/>
      <c r="C157" s="154" t="s">
        <v>1246</v>
      </c>
      <c r="D157" s="104"/>
      <c r="E157" s="104"/>
      <c r="F157" s="155" t="s">
        <v>1225</v>
      </c>
      <c r="G157" s="104"/>
      <c r="H157" s="154" t="s">
        <v>1259</v>
      </c>
      <c r="I157" s="154" t="s">
        <v>1221</v>
      </c>
      <c r="J157" s="154">
        <v>50</v>
      </c>
      <c r="K157" s="150"/>
    </row>
    <row r="158" spans="2:11" s="1" customFormat="1" ht="15" customHeight="1">
      <c r="B158" s="127"/>
      <c r="C158" s="154" t="s">
        <v>1244</v>
      </c>
      <c r="D158" s="104"/>
      <c r="E158" s="104"/>
      <c r="F158" s="155" t="s">
        <v>1225</v>
      </c>
      <c r="G158" s="104"/>
      <c r="H158" s="154" t="s">
        <v>1259</v>
      </c>
      <c r="I158" s="154" t="s">
        <v>1221</v>
      </c>
      <c r="J158" s="154">
        <v>50</v>
      </c>
      <c r="K158" s="150"/>
    </row>
    <row r="159" spans="2:11" s="1" customFormat="1" ht="15" customHeight="1">
      <c r="B159" s="127"/>
      <c r="C159" s="154" t="s">
        <v>105</v>
      </c>
      <c r="D159" s="104"/>
      <c r="E159" s="104"/>
      <c r="F159" s="155" t="s">
        <v>1219</v>
      </c>
      <c r="G159" s="104"/>
      <c r="H159" s="154" t="s">
        <v>1281</v>
      </c>
      <c r="I159" s="154" t="s">
        <v>1221</v>
      </c>
      <c r="J159" s="154" t="s">
        <v>1282</v>
      </c>
      <c r="K159" s="150"/>
    </row>
    <row r="160" spans="2:11" s="1" customFormat="1" ht="15" customHeight="1">
      <c r="B160" s="127"/>
      <c r="C160" s="154" t="s">
        <v>1283</v>
      </c>
      <c r="D160" s="104"/>
      <c r="E160" s="104"/>
      <c r="F160" s="155" t="s">
        <v>1219</v>
      </c>
      <c r="G160" s="104"/>
      <c r="H160" s="154" t="s">
        <v>1284</v>
      </c>
      <c r="I160" s="154" t="s">
        <v>1254</v>
      </c>
      <c r="J160" s="154"/>
      <c r="K160" s="150"/>
    </row>
    <row r="161" spans="2:11" s="1" customFormat="1" ht="15" customHeight="1">
      <c r="B161" s="156"/>
      <c r="C161" s="136"/>
      <c r="D161" s="136"/>
      <c r="E161" s="136"/>
      <c r="F161" s="136"/>
      <c r="G161" s="136"/>
      <c r="H161" s="136"/>
      <c r="I161" s="136"/>
      <c r="J161" s="136"/>
      <c r="K161" s="157"/>
    </row>
    <row r="162" spans="2:11" s="1" customFormat="1" ht="18.75" customHeight="1">
      <c r="B162" s="138"/>
      <c r="C162" s="148"/>
      <c r="D162" s="148"/>
      <c r="E162" s="148"/>
      <c r="F162" s="158"/>
      <c r="G162" s="148"/>
      <c r="H162" s="148"/>
      <c r="I162" s="148"/>
      <c r="J162" s="148"/>
      <c r="K162" s="138"/>
    </row>
    <row r="163" spans="2:11" s="1" customFormat="1" ht="18.75" customHeight="1">
      <c r="B163" s="111"/>
      <c r="C163" s="111"/>
      <c r="D163" s="111"/>
      <c r="E163" s="111"/>
      <c r="F163" s="111"/>
      <c r="G163" s="111"/>
      <c r="H163" s="111"/>
      <c r="I163" s="111"/>
      <c r="J163" s="111"/>
      <c r="K163" s="111"/>
    </row>
    <row r="164" spans="2:11" s="1" customFormat="1" ht="7.5" customHeight="1">
      <c r="B164" s="93"/>
      <c r="C164" s="94"/>
      <c r="D164" s="94"/>
      <c r="E164" s="94"/>
      <c r="F164" s="94"/>
      <c r="G164" s="94"/>
      <c r="H164" s="94"/>
      <c r="I164" s="94"/>
      <c r="J164" s="94"/>
      <c r="K164" s="95"/>
    </row>
    <row r="165" spans="2:11" s="1" customFormat="1" ht="45" customHeight="1">
      <c r="B165" s="96"/>
      <c r="C165" s="374" t="s">
        <v>1285</v>
      </c>
      <c r="D165" s="374"/>
      <c r="E165" s="374"/>
      <c r="F165" s="374"/>
      <c r="G165" s="374"/>
      <c r="H165" s="374"/>
      <c r="I165" s="374"/>
      <c r="J165" s="374"/>
      <c r="K165" s="97"/>
    </row>
    <row r="166" spans="2:11" s="1" customFormat="1" ht="17.25" customHeight="1">
      <c r="B166" s="96"/>
      <c r="C166" s="117" t="s">
        <v>1213</v>
      </c>
      <c r="D166" s="117"/>
      <c r="E166" s="117"/>
      <c r="F166" s="117" t="s">
        <v>1214</v>
      </c>
      <c r="G166" s="159"/>
      <c r="H166" s="160" t="s">
        <v>57</v>
      </c>
      <c r="I166" s="160" t="s">
        <v>60</v>
      </c>
      <c r="J166" s="117" t="s">
        <v>1215</v>
      </c>
      <c r="K166" s="97"/>
    </row>
    <row r="167" spans="2:11" s="1" customFormat="1" ht="17.25" customHeight="1">
      <c r="B167" s="98"/>
      <c r="C167" s="119" t="s">
        <v>1216</v>
      </c>
      <c r="D167" s="119"/>
      <c r="E167" s="119"/>
      <c r="F167" s="120" t="s">
        <v>1217</v>
      </c>
      <c r="G167" s="161"/>
      <c r="H167" s="162"/>
      <c r="I167" s="162"/>
      <c r="J167" s="119" t="s">
        <v>1218</v>
      </c>
      <c r="K167" s="99"/>
    </row>
    <row r="168" spans="2:11" s="1" customFormat="1" ht="5.25" customHeight="1">
      <c r="B168" s="127"/>
      <c r="C168" s="122"/>
      <c r="D168" s="122"/>
      <c r="E168" s="122"/>
      <c r="F168" s="122"/>
      <c r="G168" s="123"/>
      <c r="H168" s="122"/>
      <c r="I168" s="122"/>
      <c r="J168" s="122"/>
      <c r="K168" s="150"/>
    </row>
    <row r="169" spans="2:11" s="1" customFormat="1" ht="15" customHeight="1">
      <c r="B169" s="127"/>
      <c r="C169" s="104" t="s">
        <v>1222</v>
      </c>
      <c r="D169" s="104"/>
      <c r="E169" s="104"/>
      <c r="F169" s="125" t="s">
        <v>1219</v>
      </c>
      <c r="G169" s="104"/>
      <c r="H169" s="104" t="s">
        <v>1259</v>
      </c>
      <c r="I169" s="104" t="s">
        <v>1221</v>
      </c>
      <c r="J169" s="104">
        <v>120</v>
      </c>
      <c r="K169" s="150"/>
    </row>
    <row r="170" spans="2:11" s="1" customFormat="1" ht="15" customHeight="1">
      <c r="B170" s="127"/>
      <c r="C170" s="104" t="s">
        <v>1268</v>
      </c>
      <c r="D170" s="104"/>
      <c r="E170" s="104"/>
      <c r="F170" s="125" t="s">
        <v>1219</v>
      </c>
      <c r="G170" s="104"/>
      <c r="H170" s="104" t="s">
        <v>1269</v>
      </c>
      <c r="I170" s="104" t="s">
        <v>1221</v>
      </c>
      <c r="J170" s="104" t="s">
        <v>1270</v>
      </c>
      <c r="K170" s="150"/>
    </row>
    <row r="171" spans="2:11" s="1" customFormat="1" ht="15" customHeight="1">
      <c r="B171" s="127"/>
      <c r="C171" s="104" t="s">
        <v>88</v>
      </c>
      <c r="D171" s="104"/>
      <c r="E171" s="104"/>
      <c r="F171" s="125" t="s">
        <v>1219</v>
      </c>
      <c r="G171" s="104"/>
      <c r="H171" s="104" t="s">
        <v>1286</v>
      </c>
      <c r="I171" s="104" t="s">
        <v>1221</v>
      </c>
      <c r="J171" s="104" t="s">
        <v>1270</v>
      </c>
      <c r="K171" s="150"/>
    </row>
    <row r="172" spans="2:11" s="1" customFormat="1" ht="15" customHeight="1">
      <c r="B172" s="127"/>
      <c r="C172" s="104" t="s">
        <v>1224</v>
      </c>
      <c r="D172" s="104"/>
      <c r="E172" s="104"/>
      <c r="F172" s="125" t="s">
        <v>1225</v>
      </c>
      <c r="G172" s="104"/>
      <c r="H172" s="104" t="s">
        <v>1286</v>
      </c>
      <c r="I172" s="104" t="s">
        <v>1221</v>
      </c>
      <c r="J172" s="104">
        <v>50</v>
      </c>
      <c r="K172" s="150"/>
    </row>
    <row r="173" spans="2:11" s="1" customFormat="1" ht="15" customHeight="1">
      <c r="B173" s="127"/>
      <c r="C173" s="104" t="s">
        <v>1227</v>
      </c>
      <c r="D173" s="104"/>
      <c r="E173" s="104"/>
      <c r="F173" s="125" t="s">
        <v>1219</v>
      </c>
      <c r="G173" s="104"/>
      <c r="H173" s="104" t="s">
        <v>1286</v>
      </c>
      <c r="I173" s="104" t="s">
        <v>1229</v>
      </c>
      <c r="J173" s="104"/>
      <c r="K173" s="150"/>
    </row>
    <row r="174" spans="2:11" s="1" customFormat="1" ht="15" customHeight="1">
      <c r="B174" s="127"/>
      <c r="C174" s="104" t="s">
        <v>1238</v>
      </c>
      <c r="D174" s="104"/>
      <c r="E174" s="104"/>
      <c r="F174" s="125" t="s">
        <v>1225</v>
      </c>
      <c r="G174" s="104"/>
      <c r="H174" s="104" t="s">
        <v>1286</v>
      </c>
      <c r="I174" s="104" t="s">
        <v>1221</v>
      </c>
      <c r="J174" s="104">
        <v>50</v>
      </c>
      <c r="K174" s="150"/>
    </row>
    <row r="175" spans="2:11" s="1" customFormat="1" ht="15" customHeight="1">
      <c r="B175" s="127"/>
      <c r="C175" s="104" t="s">
        <v>1246</v>
      </c>
      <c r="D175" s="104"/>
      <c r="E175" s="104"/>
      <c r="F175" s="125" t="s">
        <v>1225</v>
      </c>
      <c r="G175" s="104"/>
      <c r="H175" s="104" t="s">
        <v>1286</v>
      </c>
      <c r="I175" s="104" t="s">
        <v>1221</v>
      </c>
      <c r="J175" s="104">
        <v>50</v>
      </c>
      <c r="K175" s="150"/>
    </row>
    <row r="176" spans="2:11" s="1" customFormat="1" ht="15" customHeight="1">
      <c r="B176" s="127"/>
      <c r="C176" s="104" t="s">
        <v>1244</v>
      </c>
      <c r="D176" s="104"/>
      <c r="E176" s="104"/>
      <c r="F176" s="125" t="s">
        <v>1225</v>
      </c>
      <c r="G176" s="104"/>
      <c r="H176" s="104" t="s">
        <v>1286</v>
      </c>
      <c r="I176" s="104" t="s">
        <v>1221</v>
      </c>
      <c r="J176" s="104">
        <v>50</v>
      </c>
      <c r="K176" s="150"/>
    </row>
    <row r="177" spans="2:11" s="1" customFormat="1" ht="15" customHeight="1">
      <c r="B177" s="127"/>
      <c r="C177" s="104" t="s">
        <v>127</v>
      </c>
      <c r="D177" s="104"/>
      <c r="E177" s="104"/>
      <c r="F177" s="125" t="s">
        <v>1219</v>
      </c>
      <c r="G177" s="104"/>
      <c r="H177" s="104" t="s">
        <v>1287</v>
      </c>
      <c r="I177" s="104" t="s">
        <v>1288</v>
      </c>
      <c r="J177" s="104"/>
      <c r="K177" s="150"/>
    </row>
    <row r="178" spans="2:11" s="1" customFormat="1" ht="15" customHeight="1">
      <c r="B178" s="127"/>
      <c r="C178" s="104" t="s">
        <v>60</v>
      </c>
      <c r="D178" s="104"/>
      <c r="E178" s="104"/>
      <c r="F178" s="125" t="s">
        <v>1219</v>
      </c>
      <c r="G178" s="104"/>
      <c r="H178" s="104" t="s">
        <v>1289</v>
      </c>
      <c r="I178" s="104" t="s">
        <v>1290</v>
      </c>
      <c r="J178" s="104">
        <v>1</v>
      </c>
      <c r="K178" s="150"/>
    </row>
    <row r="179" spans="2:11" s="1" customFormat="1" ht="15" customHeight="1">
      <c r="B179" s="127"/>
      <c r="C179" s="104" t="s">
        <v>56</v>
      </c>
      <c r="D179" s="104"/>
      <c r="E179" s="104"/>
      <c r="F179" s="125" t="s">
        <v>1219</v>
      </c>
      <c r="G179" s="104"/>
      <c r="H179" s="104" t="s">
        <v>1291</v>
      </c>
      <c r="I179" s="104" t="s">
        <v>1221</v>
      </c>
      <c r="J179" s="104">
        <v>20</v>
      </c>
      <c r="K179" s="150"/>
    </row>
    <row r="180" spans="2:11" s="1" customFormat="1" ht="15" customHeight="1">
      <c r="B180" s="127"/>
      <c r="C180" s="104" t="s">
        <v>57</v>
      </c>
      <c r="D180" s="104"/>
      <c r="E180" s="104"/>
      <c r="F180" s="125" t="s">
        <v>1219</v>
      </c>
      <c r="G180" s="104"/>
      <c r="H180" s="104" t="s">
        <v>1292</v>
      </c>
      <c r="I180" s="104" t="s">
        <v>1221</v>
      </c>
      <c r="J180" s="104">
        <v>255</v>
      </c>
      <c r="K180" s="150"/>
    </row>
    <row r="181" spans="2:11" s="1" customFormat="1" ht="15" customHeight="1">
      <c r="B181" s="127"/>
      <c r="C181" s="104" t="s">
        <v>128</v>
      </c>
      <c r="D181" s="104"/>
      <c r="E181" s="104"/>
      <c r="F181" s="125" t="s">
        <v>1219</v>
      </c>
      <c r="G181" s="104"/>
      <c r="H181" s="104" t="s">
        <v>1183</v>
      </c>
      <c r="I181" s="104" t="s">
        <v>1221</v>
      </c>
      <c r="J181" s="104">
        <v>10</v>
      </c>
      <c r="K181" s="150"/>
    </row>
    <row r="182" spans="2:11" s="1" customFormat="1" ht="15" customHeight="1">
      <c r="B182" s="127"/>
      <c r="C182" s="104" t="s">
        <v>129</v>
      </c>
      <c r="D182" s="104"/>
      <c r="E182" s="104"/>
      <c r="F182" s="125" t="s">
        <v>1219</v>
      </c>
      <c r="G182" s="104"/>
      <c r="H182" s="104" t="s">
        <v>1293</v>
      </c>
      <c r="I182" s="104" t="s">
        <v>1254</v>
      </c>
      <c r="J182" s="104"/>
      <c r="K182" s="150"/>
    </row>
    <row r="183" spans="2:11" s="1" customFormat="1" ht="15" customHeight="1">
      <c r="B183" s="127"/>
      <c r="C183" s="104" t="s">
        <v>1294</v>
      </c>
      <c r="D183" s="104"/>
      <c r="E183" s="104"/>
      <c r="F183" s="125" t="s">
        <v>1219</v>
      </c>
      <c r="G183" s="104"/>
      <c r="H183" s="104" t="s">
        <v>1295</v>
      </c>
      <c r="I183" s="104" t="s">
        <v>1254</v>
      </c>
      <c r="J183" s="104"/>
      <c r="K183" s="150"/>
    </row>
    <row r="184" spans="2:11" s="1" customFormat="1" ht="15" customHeight="1">
      <c r="B184" s="127"/>
      <c r="C184" s="104" t="s">
        <v>1283</v>
      </c>
      <c r="D184" s="104"/>
      <c r="E184" s="104"/>
      <c r="F184" s="125" t="s">
        <v>1219</v>
      </c>
      <c r="G184" s="104"/>
      <c r="H184" s="104" t="s">
        <v>1296</v>
      </c>
      <c r="I184" s="104" t="s">
        <v>1254</v>
      </c>
      <c r="J184" s="104"/>
      <c r="K184" s="150"/>
    </row>
    <row r="185" spans="2:11" s="1" customFormat="1" ht="15" customHeight="1">
      <c r="B185" s="127"/>
      <c r="C185" s="104" t="s">
        <v>131</v>
      </c>
      <c r="D185" s="104"/>
      <c r="E185" s="104"/>
      <c r="F185" s="125" t="s">
        <v>1225</v>
      </c>
      <c r="G185" s="104"/>
      <c r="H185" s="104" t="s">
        <v>1297</v>
      </c>
      <c r="I185" s="104" t="s">
        <v>1221</v>
      </c>
      <c r="J185" s="104">
        <v>50</v>
      </c>
      <c r="K185" s="150"/>
    </row>
    <row r="186" spans="2:11" s="1" customFormat="1" ht="15" customHeight="1">
      <c r="B186" s="127"/>
      <c r="C186" s="104" t="s">
        <v>1298</v>
      </c>
      <c r="D186" s="104"/>
      <c r="E186" s="104"/>
      <c r="F186" s="125" t="s">
        <v>1225</v>
      </c>
      <c r="G186" s="104"/>
      <c r="H186" s="104" t="s">
        <v>1299</v>
      </c>
      <c r="I186" s="104" t="s">
        <v>1300</v>
      </c>
      <c r="J186" s="104"/>
      <c r="K186" s="150"/>
    </row>
    <row r="187" spans="2:11" s="1" customFormat="1" ht="15" customHeight="1">
      <c r="B187" s="127"/>
      <c r="C187" s="104" t="s">
        <v>1301</v>
      </c>
      <c r="D187" s="104"/>
      <c r="E187" s="104"/>
      <c r="F187" s="125" t="s">
        <v>1225</v>
      </c>
      <c r="G187" s="104"/>
      <c r="H187" s="104" t="s">
        <v>1302</v>
      </c>
      <c r="I187" s="104" t="s">
        <v>1300</v>
      </c>
      <c r="J187" s="104"/>
      <c r="K187" s="150"/>
    </row>
    <row r="188" spans="2:11" s="1" customFormat="1" ht="15" customHeight="1">
      <c r="B188" s="127"/>
      <c r="C188" s="104" t="s">
        <v>1303</v>
      </c>
      <c r="D188" s="104"/>
      <c r="E188" s="104"/>
      <c r="F188" s="125" t="s">
        <v>1225</v>
      </c>
      <c r="G188" s="104"/>
      <c r="H188" s="104" t="s">
        <v>1304</v>
      </c>
      <c r="I188" s="104" t="s">
        <v>1300</v>
      </c>
      <c r="J188" s="104"/>
      <c r="K188" s="150"/>
    </row>
    <row r="189" spans="2:11" s="1" customFormat="1" ht="15" customHeight="1">
      <c r="B189" s="127"/>
      <c r="C189" s="163" t="s">
        <v>1305</v>
      </c>
      <c r="D189" s="104"/>
      <c r="E189" s="104"/>
      <c r="F189" s="125" t="s">
        <v>1225</v>
      </c>
      <c r="G189" s="104"/>
      <c r="H189" s="104" t="s">
        <v>1306</v>
      </c>
      <c r="I189" s="104" t="s">
        <v>1307</v>
      </c>
      <c r="J189" s="164" t="s">
        <v>1308</v>
      </c>
      <c r="K189" s="150"/>
    </row>
    <row r="190" spans="2:11" s="10" customFormat="1" ht="15" customHeight="1">
      <c r="B190" s="165"/>
      <c r="C190" s="166" t="s">
        <v>1309</v>
      </c>
      <c r="D190" s="167"/>
      <c r="E190" s="167"/>
      <c r="F190" s="168" t="s">
        <v>1225</v>
      </c>
      <c r="G190" s="167"/>
      <c r="H190" s="167" t="s">
        <v>1310</v>
      </c>
      <c r="I190" s="167" t="s">
        <v>1307</v>
      </c>
      <c r="J190" s="169" t="s">
        <v>1308</v>
      </c>
      <c r="K190" s="170"/>
    </row>
    <row r="191" spans="2:11" s="1" customFormat="1" ht="15" customHeight="1">
      <c r="B191" s="127"/>
      <c r="C191" s="163" t="s">
        <v>45</v>
      </c>
      <c r="D191" s="104"/>
      <c r="E191" s="104"/>
      <c r="F191" s="125" t="s">
        <v>1219</v>
      </c>
      <c r="G191" s="104"/>
      <c r="H191" s="101" t="s">
        <v>1311</v>
      </c>
      <c r="I191" s="104" t="s">
        <v>1312</v>
      </c>
      <c r="J191" s="104"/>
      <c r="K191" s="150"/>
    </row>
    <row r="192" spans="2:11" s="1" customFormat="1" ht="15" customHeight="1">
      <c r="B192" s="127"/>
      <c r="C192" s="163" t="s">
        <v>1313</v>
      </c>
      <c r="D192" s="104"/>
      <c r="E192" s="104"/>
      <c r="F192" s="125" t="s">
        <v>1219</v>
      </c>
      <c r="G192" s="104"/>
      <c r="H192" s="104" t="s">
        <v>1314</v>
      </c>
      <c r="I192" s="104" t="s">
        <v>1254</v>
      </c>
      <c r="J192" s="104"/>
      <c r="K192" s="150"/>
    </row>
    <row r="193" spans="2:11" s="1" customFormat="1" ht="15" customHeight="1">
      <c r="B193" s="127"/>
      <c r="C193" s="163" t="s">
        <v>1315</v>
      </c>
      <c r="D193" s="104"/>
      <c r="E193" s="104"/>
      <c r="F193" s="125" t="s">
        <v>1219</v>
      </c>
      <c r="G193" s="104"/>
      <c r="H193" s="104" t="s">
        <v>1316</v>
      </c>
      <c r="I193" s="104" t="s">
        <v>1254</v>
      </c>
      <c r="J193" s="104"/>
      <c r="K193" s="150"/>
    </row>
    <row r="194" spans="2:11" s="1" customFormat="1" ht="15" customHeight="1">
      <c r="B194" s="127"/>
      <c r="C194" s="163" t="s">
        <v>1317</v>
      </c>
      <c r="D194" s="104"/>
      <c r="E194" s="104"/>
      <c r="F194" s="125" t="s">
        <v>1225</v>
      </c>
      <c r="G194" s="104"/>
      <c r="H194" s="104" t="s">
        <v>1318</v>
      </c>
      <c r="I194" s="104" t="s">
        <v>1254</v>
      </c>
      <c r="J194" s="104"/>
      <c r="K194" s="150"/>
    </row>
    <row r="195" spans="2:11" s="1" customFormat="1" ht="15" customHeight="1">
      <c r="B195" s="156"/>
      <c r="C195" s="171"/>
      <c r="D195" s="136"/>
      <c r="E195" s="136"/>
      <c r="F195" s="136"/>
      <c r="G195" s="136"/>
      <c r="H195" s="136"/>
      <c r="I195" s="136"/>
      <c r="J195" s="136"/>
      <c r="K195" s="157"/>
    </row>
    <row r="196" spans="2:11" s="1" customFormat="1" ht="18.75" customHeight="1">
      <c r="B196" s="138"/>
      <c r="C196" s="148"/>
      <c r="D196" s="148"/>
      <c r="E196" s="148"/>
      <c r="F196" s="158"/>
      <c r="G196" s="148"/>
      <c r="H196" s="148"/>
      <c r="I196" s="148"/>
      <c r="J196" s="148"/>
      <c r="K196" s="138"/>
    </row>
    <row r="197" spans="2:11" s="1" customFormat="1" ht="18.75" customHeight="1">
      <c r="B197" s="138"/>
      <c r="C197" s="148"/>
      <c r="D197" s="148"/>
      <c r="E197" s="148"/>
      <c r="F197" s="158"/>
      <c r="G197" s="148"/>
      <c r="H197" s="148"/>
      <c r="I197" s="148"/>
      <c r="J197" s="148"/>
      <c r="K197" s="138"/>
    </row>
    <row r="198" spans="2:11" s="1" customFormat="1" ht="18.75" customHeight="1">
      <c r="B198" s="111"/>
      <c r="C198" s="111"/>
      <c r="D198" s="111"/>
      <c r="E198" s="111"/>
      <c r="F198" s="111"/>
      <c r="G198" s="111"/>
      <c r="H198" s="111"/>
      <c r="I198" s="111"/>
      <c r="J198" s="111"/>
      <c r="K198" s="111"/>
    </row>
    <row r="199" spans="2:11" s="1" customFormat="1" ht="13.5">
      <c r="B199" s="93"/>
      <c r="C199" s="94"/>
      <c r="D199" s="94"/>
      <c r="E199" s="94"/>
      <c r="F199" s="94"/>
      <c r="G199" s="94"/>
      <c r="H199" s="94"/>
      <c r="I199" s="94"/>
      <c r="J199" s="94"/>
      <c r="K199" s="95"/>
    </row>
    <row r="200" spans="2:11" s="1" customFormat="1" ht="21">
      <c r="B200" s="96"/>
      <c r="C200" s="374" t="s">
        <v>1319</v>
      </c>
      <c r="D200" s="374"/>
      <c r="E200" s="374"/>
      <c r="F200" s="374"/>
      <c r="G200" s="374"/>
      <c r="H200" s="374"/>
      <c r="I200" s="374"/>
      <c r="J200" s="374"/>
      <c r="K200" s="97"/>
    </row>
    <row r="201" spans="2:11" s="1" customFormat="1" ht="25.5" customHeight="1">
      <c r="B201" s="96"/>
      <c r="C201" s="172" t="s">
        <v>1320</v>
      </c>
      <c r="D201" s="172"/>
      <c r="E201" s="172"/>
      <c r="F201" s="172" t="s">
        <v>1321</v>
      </c>
      <c r="G201" s="173"/>
      <c r="H201" s="375" t="s">
        <v>1322</v>
      </c>
      <c r="I201" s="375"/>
      <c r="J201" s="375"/>
      <c r="K201" s="97"/>
    </row>
    <row r="202" spans="2:11" s="1" customFormat="1" ht="5.25" customHeight="1">
      <c r="B202" s="127"/>
      <c r="C202" s="122"/>
      <c r="D202" s="122"/>
      <c r="E202" s="122"/>
      <c r="F202" s="122"/>
      <c r="G202" s="148"/>
      <c r="H202" s="122"/>
      <c r="I202" s="122"/>
      <c r="J202" s="122"/>
      <c r="K202" s="150"/>
    </row>
    <row r="203" spans="2:11" s="1" customFormat="1" ht="15" customHeight="1">
      <c r="B203" s="127"/>
      <c r="C203" s="104" t="s">
        <v>1312</v>
      </c>
      <c r="D203" s="104"/>
      <c r="E203" s="104"/>
      <c r="F203" s="125" t="s">
        <v>46</v>
      </c>
      <c r="G203" s="104"/>
      <c r="H203" s="373" t="s">
        <v>1323</v>
      </c>
      <c r="I203" s="373"/>
      <c r="J203" s="373"/>
      <c r="K203" s="150"/>
    </row>
    <row r="204" spans="2:11" s="1" customFormat="1" ht="15" customHeight="1">
      <c r="B204" s="127"/>
      <c r="C204" s="104"/>
      <c r="D204" s="104"/>
      <c r="E204" s="104"/>
      <c r="F204" s="125" t="s">
        <v>47</v>
      </c>
      <c r="G204" s="104"/>
      <c r="H204" s="373" t="s">
        <v>1324</v>
      </c>
      <c r="I204" s="373"/>
      <c r="J204" s="373"/>
      <c r="K204" s="150"/>
    </row>
    <row r="205" spans="2:11" s="1" customFormat="1" ht="15" customHeight="1">
      <c r="B205" s="127"/>
      <c r="C205" s="104"/>
      <c r="D205" s="104"/>
      <c r="E205" s="104"/>
      <c r="F205" s="125" t="s">
        <v>50</v>
      </c>
      <c r="G205" s="104"/>
      <c r="H205" s="373" t="s">
        <v>1325</v>
      </c>
      <c r="I205" s="373"/>
      <c r="J205" s="373"/>
      <c r="K205" s="150"/>
    </row>
    <row r="206" spans="2:11" s="1" customFormat="1" ht="15" customHeight="1">
      <c r="B206" s="127"/>
      <c r="C206" s="104"/>
      <c r="D206" s="104"/>
      <c r="E206" s="104"/>
      <c r="F206" s="125" t="s">
        <v>48</v>
      </c>
      <c r="G206" s="104"/>
      <c r="H206" s="373" t="s">
        <v>1326</v>
      </c>
      <c r="I206" s="373"/>
      <c r="J206" s="373"/>
      <c r="K206" s="150"/>
    </row>
    <row r="207" spans="2:11" s="1" customFormat="1" ht="15" customHeight="1">
      <c r="B207" s="127"/>
      <c r="C207" s="104"/>
      <c r="D207" s="104"/>
      <c r="E207" s="104"/>
      <c r="F207" s="125" t="s">
        <v>49</v>
      </c>
      <c r="G207" s="104"/>
      <c r="H207" s="373" t="s">
        <v>1327</v>
      </c>
      <c r="I207" s="373"/>
      <c r="J207" s="373"/>
      <c r="K207" s="150"/>
    </row>
    <row r="208" spans="2:11" s="1" customFormat="1" ht="15" customHeight="1">
      <c r="B208" s="127"/>
      <c r="C208" s="104"/>
      <c r="D208" s="104"/>
      <c r="E208" s="104"/>
      <c r="F208" s="125"/>
      <c r="G208" s="104"/>
      <c r="H208" s="104"/>
      <c r="I208" s="104"/>
      <c r="J208" s="104"/>
      <c r="K208" s="150"/>
    </row>
    <row r="209" spans="2:11" s="1" customFormat="1" ht="15" customHeight="1">
      <c r="B209" s="127"/>
      <c r="C209" s="104" t="s">
        <v>1266</v>
      </c>
      <c r="D209" s="104"/>
      <c r="E209" s="104"/>
      <c r="F209" s="125" t="s">
        <v>81</v>
      </c>
      <c r="G209" s="104"/>
      <c r="H209" s="373" t="s">
        <v>1328</v>
      </c>
      <c r="I209" s="373"/>
      <c r="J209" s="373"/>
      <c r="K209" s="150"/>
    </row>
    <row r="210" spans="2:11" s="1" customFormat="1" ht="15" customHeight="1">
      <c r="B210" s="127"/>
      <c r="C210" s="104"/>
      <c r="D210" s="104"/>
      <c r="E210" s="104"/>
      <c r="F210" s="125" t="s">
        <v>1162</v>
      </c>
      <c r="G210" s="104"/>
      <c r="H210" s="373" t="s">
        <v>1163</v>
      </c>
      <c r="I210" s="373"/>
      <c r="J210" s="373"/>
      <c r="K210" s="150"/>
    </row>
    <row r="211" spans="2:11" s="1" customFormat="1" ht="15" customHeight="1">
      <c r="B211" s="127"/>
      <c r="C211" s="104"/>
      <c r="D211" s="104"/>
      <c r="E211" s="104"/>
      <c r="F211" s="125" t="s">
        <v>1160</v>
      </c>
      <c r="G211" s="104"/>
      <c r="H211" s="373" t="s">
        <v>1329</v>
      </c>
      <c r="I211" s="373"/>
      <c r="J211" s="373"/>
      <c r="K211" s="150"/>
    </row>
    <row r="212" spans="2:11" s="1" customFormat="1" ht="15" customHeight="1">
      <c r="B212" s="174"/>
      <c r="C212" s="104"/>
      <c r="D212" s="104"/>
      <c r="E212" s="104"/>
      <c r="F212" s="125" t="s">
        <v>1164</v>
      </c>
      <c r="G212" s="163"/>
      <c r="H212" s="372" t="s">
        <v>1165</v>
      </c>
      <c r="I212" s="372"/>
      <c r="J212" s="372"/>
      <c r="K212" s="175"/>
    </row>
    <row r="213" spans="2:11" s="1" customFormat="1" ht="15" customHeight="1">
      <c r="B213" s="174"/>
      <c r="C213" s="104"/>
      <c r="D213" s="104"/>
      <c r="E213" s="104"/>
      <c r="F213" s="125" t="s">
        <v>1166</v>
      </c>
      <c r="G213" s="163"/>
      <c r="H213" s="372" t="s">
        <v>1330</v>
      </c>
      <c r="I213" s="372"/>
      <c r="J213" s="372"/>
      <c r="K213" s="175"/>
    </row>
    <row r="214" spans="2:11" s="1" customFormat="1" ht="15" customHeight="1">
      <c r="B214" s="174"/>
      <c r="C214" s="104"/>
      <c r="D214" s="104"/>
      <c r="E214" s="104"/>
      <c r="F214" s="125"/>
      <c r="G214" s="163"/>
      <c r="H214" s="154"/>
      <c r="I214" s="154"/>
      <c r="J214" s="154"/>
      <c r="K214" s="175"/>
    </row>
    <row r="215" spans="2:11" s="1" customFormat="1" ht="15" customHeight="1">
      <c r="B215" s="174"/>
      <c r="C215" s="104" t="s">
        <v>1290</v>
      </c>
      <c r="D215" s="104"/>
      <c r="E215" s="104"/>
      <c r="F215" s="125">
        <v>1</v>
      </c>
      <c r="G215" s="163"/>
      <c r="H215" s="372" t="s">
        <v>1331</v>
      </c>
      <c r="I215" s="372"/>
      <c r="J215" s="372"/>
      <c r="K215" s="175"/>
    </row>
    <row r="216" spans="2:11" s="1" customFormat="1" ht="15" customHeight="1">
      <c r="B216" s="174"/>
      <c r="C216" s="104"/>
      <c r="D216" s="104"/>
      <c r="E216" s="104"/>
      <c r="F216" s="125">
        <v>2</v>
      </c>
      <c r="G216" s="163"/>
      <c r="H216" s="372" t="s">
        <v>1332</v>
      </c>
      <c r="I216" s="372"/>
      <c r="J216" s="372"/>
      <c r="K216" s="175"/>
    </row>
    <row r="217" spans="2:11" s="1" customFormat="1" ht="15" customHeight="1">
      <c r="B217" s="174"/>
      <c r="C217" s="104"/>
      <c r="D217" s="104"/>
      <c r="E217" s="104"/>
      <c r="F217" s="125">
        <v>3</v>
      </c>
      <c r="G217" s="163"/>
      <c r="H217" s="372" t="s">
        <v>1333</v>
      </c>
      <c r="I217" s="372"/>
      <c r="J217" s="372"/>
      <c r="K217" s="175"/>
    </row>
    <row r="218" spans="2:11" s="1" customFormat="1" ht="15" customHeight="1">
      <c r="B218" s="174"/>
      <c r="C218" s="104"/>
      <c r="D218" s="104"/>
      <c r="E218" s="104"/>
      <c r="F218" s="125">
        <v>4</v>
      </c>
      <c r="G218" s="163"/>
      <c r="H218" s="372" t="s">
        <v>1334</v>
      </c>
      <c r="I218" s="372"/>
      <c r="J218" s="372"/>
      <c r="K218" s="175"/>
    </row>
    <row r="219" spans="2:11" s="1" customFormat="1" ht="12.75" customHeight="1">
      <c r="B219" s="176"/>
      <c r="C219" s="177"/>
      <c r="D219" s="177"/>
      <c r="E219" s="177"/>
      <c r="F219" s="177"/>
      <c r="G219" s="177"/>
      <c r="H219" s="177"/>
      <c r="I219" s="177"/>
      <c r="J219" s="177"/>
      <c r="K219" s="178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Architektonicko s...</vt:lpstr>
      <vt:lpstr>D.1.4.e - Elektroinstalac...</vt:lpstr>
      <vt:lpstr>SO-02 - Bourací práce</vt:lpstr>
      <vt:lpstr>VRN - Vedlejší rozpočové ...</vt:lpstr>
      <vt:lpstr>Pokyny pro vyplnění</vt:lpstr>
      <vt:lpstr>'D.1.1 - Architektonicko s...'!Názvy_tisku</vt:lpstr>
      <vt:lpstr>'D.1.4.e - Elektroinstalac...'!Názvy_tisku</vt:lpstr>
      <vt:lpstr>'Rekapitulace stavby'!Názvy_tisku</vt:lpstr>
      <vt:lpstr>'SO-02 - Bourací práce'!Názvy_tisku</vt:lpstr>
      <vt:lpstr>'VRN - Vedlejší rozpočové ...'!Názvy_tisku</vt:lpstr>
      <vt:lpstr>'D.1.1 - Architektonicko s...'!Oblast_tisku</vt:lpstr>
      <vt:lpstr>'D.1.4.e - Elektroinstalac...'!Oblast_tisku</vt:lpstr>
      <vt:lpstr>'Pokyny pro vyplnění'!Oblast_tisku</vt:lpstr>
      <vt:lpstr>'Rekapitulace stavby'!Oblast_tisku</vt:lpstr>
      <vt:lpstr>'SO-02 - Bourací práce'!Oblast_tisku</vt:lpstr>
      <vt:lpstr>'VRN - Vedlejší rozpočové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Aleš Pinc</cp:lastModifiedBy>
  <dcterms:created xsi:type="dcterms:W3CDTF">2025-02-14T08:58:57Z</dcterms:created>
  <dcterms:modified xsi:type="dcterms:W3CDTF">2025-02-14T09:42:07Z</dcterms:modified>
</cp:coreProperties>
</file>